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ENG. FEE SCHEDULE AND COST ESTIMATE\"/>
    </mc:Choice>
  </mc:AlternateContent>
  <xr:revisionPtr revIDLastSave="0" documentId="8_{504FA311-1CC2-44CF-8AC5-8B7FA32479A9}" xr6:coauthVersionLast="47" xr6:coauthVersionMax="47" xr10:uidLastSave="{00000000-0000-0000-0000-000000000000}"/>
  <bookViews>
    <workbookView xWindow="28680" yWindow="-120" windowWidth="29040" windowHeight="15720" xr2:uid="{7B9492FB-2847-44CE-90AC-7093089A7BB0}"/>
  </bookViews>
  <sheets>
    <sheet name="BOND ESTIMATE 2021 (LATEST)" sheetId="1" r:id="rId1"/>
    <sheet name="Sheet2" sheetId="2" r:id="rId2"/>
    <sheet name="Sheet1" sheetId="3" r:id="rId3"/>
  </sheets>
  <definedNames>
    <definedName name="_xlnm.Print_Titles" localSheetId="0">'BOND ESTIMATE 2021 (LATEST)'!$1:$6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9" i="1" l="1"/>
  <c r="H284" i="1"/>
  <c r="H287" i="1"/>
  <c r="F283" i="1"/>
  <c r="F274" i="1"/>
  <c r="F284" i="1"/>
  <c r="H13" i="1"/>
  <c r="H275" i="1" s="1"/>
  <c r="H274" i="1" l="1"/>
  <c r="H291" i="1"/>
  <c r="H276" i="1"/>
  <c r="H278" i="1"/>
  <c r="H72" i="1"/>
  <c r="H283" i="1" s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E64" i="1"/>
  <c r="E63" i="1" s="1"/>
  <c r="H63" i="1" s="1"/>
  <c r="E65" i="1"/>
  <c r="H65" i="1" s="1"/>
  <c r="E66" i="1"/>
  <c r="H66" i="1"/>
  <c r="E67" i="1"/>
  <c r="H67" i="1" s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7" i="1" s="1"/>
  <c r="H146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93" i="1" s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3" i="1"/>
  <c r="H256" i="1" s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E264" i="1"/>
  <c r="H264" i="1" s="1"/>
  <c r="H265" i="1"/>
  <c r="H266" i="1"/>
  <c r="H267" i="1"/>
  <c r="H277" i="1"/>
  <c r="H290" i="1"/>
  <c r="H292" i="1"/>
  <c r="H293" i="1"/>
  <c r="H210" i="1"/>
  <c r="H269" i="1" l="1"/>
  <c r="H305" i="1"/>
  <c r="H64" i="1"/>
  <c r="H62" i="1" s="1"/>
  <c r="H68" i="1" s="1"/>
  <c r="H295" i="1"/>
  <c r="H131" i="1"/>
  <c r="H257" i="1"/>
  <c r="H300" i="1" l="1"/>
  <c r="H301" i="1" s="1"/>
  <c r="H303" i="1"/>
  <c r="H304" i="1"/>
  <c r="H302" i="1"/>
  <c r="F279" i="1" l="1"/>
  <c r="H297" i="1"/>
  <c r="H288" i="1"/>
  <c r="F275" i="1"/>
  <c r="F285" i="1"/>
  <c r="F286" i="1" s="1"/>
  <c r="F280" i="1" l="1"/>
  <c r="H281" i="1"/>
  <c r="H296" i="1" s="1"/>
</calcChain>
</file>

<file path=xl/sharedStrings.xml><?xml version="1.0" encoding="utf-8"?>
<sst xmlns="http://schemas.openxmlformats.org/spreadsheetml/2006/main" count="563" uniqueCount="316">
  <si>
    <t>ITEM DESCRIPTION</t>
  </si>
  <si>
    <t>Asphalt Concrete Paving</t>
  </si>
  <si>
    <t>ton</t>
  </si>
  <si>
    <t>1 1/2" AC Overlay</t>
  </si>
  <si>
    <t>sf</t>
  </si>
  <si>
    <t>2" AC Overlay</t>
  </si>
  <si>
    <t>Asphalt Seal Coat</t>
  </si>
  <si>
    <t>Chipseal</t>
  </si>
  <si>
    <t>Asphalt Grinding</t>
  </si>
  <si>
    <t>lf</t>
  </si>
  <si>
    <t>Class 2 Aggregate Base</t>
  </si>
  <si>
    <t>cy</t>
  </si>
  <si>
    <t>Pavement Reinforcing Fabric</t>
  </si>
  <si>
    <t>2"x6" Redwood Header</t>
  </si>
  <si>
    <t>Remove Existing Redwood Header</t>
  </si>
  <si>
    <t>Remove Existing Paving</t>
  </si>
  <si>
    <t>Roadway Excavation</t>
  </si>
  <si>
    <t>6" Curb; G-1</t>
  </si>
  <si>
    <t>8" Curb; G-1</t>
  </si>
  <si>
    <t>6" Type "G" Curb and Gutter: G-2</t>
  </si>
  <si>
    <t>8" Type "G" Curb and Gutter: G-2</t>
  </si>
  <si>
    <t>Remove Existing Curb and Gutter</t>
  </si>
  <si>
    <t>Rolled Curb; G-4</t>
  </si>
  <si>
    <t>6" AC Dike, Type "A"; G-5</t>
  </si>
  <si>
    <t>8" AC Dike, Type "A"; G-5</t>
  </si>
  <si>
    <t>Remove Existing AC Dike</t>
  </si>
  <si>
    <t>3 1/2" PCC Sidewalk; G-7</t>
  </si>
  <si>
    <t>Sidewalk Ramp; G-27 to G-32</t>
  </si>
  <si>
    <t>ea</t>
  </si>
  <si>
    <t xml:space="preserve">Remove Existing PCC Driveway </t>
  </si>
  <si>
    <t>4' wide x 5 1/2" thick PCC gtr. on 6" AB</t>
  </si>
  <si>
    <t>Relocate Existing Street Light</t>
  </si>
  <si>
    <t>Install Inductive Traffic Detector Loops</t>
  </si>
  <si>
    <t>Relocate Existing Power Pole</t>
  </si>
  <si>
    <t>Undergrounding Overhead Utilities</t>
  </si>
  <si>
    <t>Street Tree - 24" Box</t>
  </si>
  <si>
    <t>Remove Existing Tree</t>
  </si>
  <si>
    <t>Median Landscaping and Irrigation</t>
  </si>
  <si>
    <t>Decorative Paving - Hardscape</t>
  </si>
  <si>
    <t>Cutoff Wall; G-22 &amp; G-23</t>
  </si>
  <si>
    <t>Remove Existing Guard Rail</t>
  </si>
  <si>
    <t>Guard Post; M-9</t>
  </si>
  <si>
    <t>Remove Existing Guard Post</t>
  </si>
  <si>
    <t>Barricade; M-9</t>
  </si>
  <si>
    <t>6' high Chain Link Fence; M-6</t>
  </si>
  <si>
    <t>Remove Existing Chain Link Fence</t>
  </si>
  <si>
    <t>Streets - Sub Total</t>
  </si>
  <si>
    <t>Type "A,B or C" Inlet, L=14'; D-1,2 &amp; 3</t>
  </si>
  <si>
    <t>Type "A,B or C" Inlet, L=21'; D-1,2 &amp; 3</t>
  </si>
  <si>
    <t>Type "A,B or C" Inlet, L=28'; D-1,2 &amp; 3</t>
  </si>
  <si>
    <t>Remove Existing Curb Inlet</t>
  </si>
  <si>
    <t>Remove existing storm drain</t>
  </si>
  <si>
    <t>Type "F" Catch Basin; D-7</t>
  </si>
  <si>
    <t>Type "G" Catch Basin; D-8</t>
  </si>
  <si>
    <t>Type "A" Cleanout; D-9</t>
  </si>
  <si>
    <t>Type "B" Cleanout; D-10</t>
  </si>
  <si>
    <t>CSP Inlet; D-16 &amp; D-17</t>
  </si>
  <si>
    <t>AC Spillway; D-22</t>
  </si>
  <si>
    <t>Curb Outlet - Type "A"; D-25</t>
  </si>
  <si>
    <t>Sidewalk Underdrain; D-27</t>
  </si>
  <si>
    <t>Straight Headwall - Type "A"; D-30</t>
  </si>
  <si>
    <t>Straight Headwall - Type "B"; D-32</t>
  </si>
  <si>
    <t>Wing &amp; Type "U" Hdwl; D-34 (18"-36")</t>
  </si>
  <si>
    <t>Wing &amp; Type "U" Hdwl; D-35 (42"-84")</t>
  </si>
  <si>
    <t>"L" Type Headwall; D-36</t>
  </si>
  <si>
    <t>Curtain Wall; D-38</t>
  </si>
  <si>
    <t>Rip Rap; D-40 (1/4 ton)</t>
  </si>
  <si>
    <t>Concrete Lug; D-63</t>
  </si>
  <si>
    <t>Reinf. PCC Channel: D-70 &amp; D-71</t>
  </si>
  <si>
    <t>Channel Connection; D-73</t>
  </si>
  <si>
    <t>Filter Fabric</t>
  </si>
  <si>
    <t>Selected Rock Slope Protection; D-74</t>
  </si>
  <si>
    <t>Concrete Brow Ditch; D-75</t>
  </si>
  <si>
    <t>Box Culvert; D-76 to D-78</t>
  </si>
  <si>
    <t>Minor Concrete (Minor Structures)</t>
  </si>
  <si>
    <t>Storm Drain - Sub Total</t>
  </si>
  <si>
    <t>8" Stub and Plug</t>
  </si>
  <si>
    <t>Sewer - Sub Total</t>
  </si>
  <si>
    <t>14" Butterfly Valve</t>
  </si>
  <si>
    <t>16" Butterfly Valve</t>
  </si>
  <si>
    <t>18" Butterfly Valve</t>
  </si>
  <si>
    <t>24" Butterfly Valve</t>
  </si>
  <si>
    <t>Adjust Water Meter Box to Grade</t>
  </si>
  <si>
    <t>Relocate Combination Air Valve</t>
  </si>
  <si>
    <t>Relocate Blowoff Assembly</t>
  </si>
  <si>
    <t>Water - Sub Total</t>
  </si>
  <si>
    <t>Traffic Sign - no pole</t>
  </si>
  <si>
    <t>Traffic Sign - with pole</t>
  </si>
  <si>
    <t>Relocate Existing Street Sign</t>
  </si>
  <si>
    <t>lot</t>
  </si>
  <si>
    <t>Adjust Well Monument to Grade</t>
  </si>
  <si>
    <t>4" Private PVC Storm Drain (rigid)</t>
  </si>
  <si>
    <t>Private Inlet - 6" Atrium Grate</t>
  </si>
  <si>
    <t>Private Inlet - 12" x 12" Grate</t>
  </si>
  <si>
    <t>Private Inlet - 18" x 18" Grate</t>
  </si>
  <si>
    <t>Private Inlet - 24" x 24" Grate</t>
  </si>
  <si>
    <t>Private Masonry Screen Wall (6' high)</t>
  </si>
  <si>
    <t xml:space="preserve">Parkway Trees, 15 gallon; L-1-E &amp; L-2-E </t>
  </si>
  <si>
    <t>4" or 6" Sewer Lateral (30 feet long); S-2-E</t>
  </si>
  <si>
    <t>Sewer Manhole; S-1-E</t>
  </si>
  <si>
    <t>8" Gate Valve; W-4-E</t>
  </si>
  <si>
    <t>12" Gate Valve; W-4-E</t>
  </si>
  <si>
    <t>Tap Existing Main; W-12-E</t>
  </si>
  <si>
    <t>Relocate Fire Hydrant; W-3-E</t>
  </si>
  <si>
    <t>1" Water Service; W-1-E</t>
  </si>
  <si>
    <t>2" Water Service; W-2-E</t>
  </si>
  <si>
    <t>4" Meter Assembly &amp; Backflow Preventer; W-8-E</t>
  </si>
  <si>
    <t>1" Combination Air Valve; W-5-E</t>
  </si>
  <si>
    <t>2" Combination Air Valve; W-5-E</t>
  </si>
  <si>
    <t>4" Combination Air Valve; W-6-E</t>
  </si>
  <si>
    <t>2" Backflow Preventer; W-10-E</t>
  </si>
  <si>
    <t>"Per sheet only" estimate</t>
  </si>
  <si>
    <t>Street Light Energy Fee</t>
  </si>
  <si>
    <t>Sub-Total Map Fees</t>
  </si>
  <si>
    <t>Total Fees</t>
  </si>
  <si>
    <t>Monumentation Bond</t>
  </si>
  <si>
    <t>Sub-Total Grading Fees</t>
  </si>
  <si>
    <t>Plan Check and Inspection, Initial Payment</t>
  </si>
  <si>
    <t>Plan Check and Inspection, Fee Balance</t>
  </si>
  <si>
    <t>*</t>
  </si>
  <si>
    <t>shts</t>
  </si>
  <si>
    <t>"Percentage only"</t>
  </si>
  <si>
    <t>"greatest fee"</t>
  </si>
  <si>
    <t>shts.</t>
  </si>
  <si>
    <t>lots</t>
  </si>
  <si>
    <t>Parcel Map - Planning Review Fee</t>
  </si>
  <si>
    <t>Parcel Map - Engineering Review Fee</t>
  </si>
  <si>
    <t>Subdivision Map - Planning Review Fee</t>
  </si>
  <si>
    <t>Subdivision Map - Engineering Review Fee</t>
  </si>
  <si>
    <t>Total Submittal Fees</t>
  </si>
  <si>
    <t>Grading Cash Cleanup Bond</t>
  </si>
  <si>
    <t>dlrs.</t>
  </si>
  <si>
    <t>8" Private PVC Storm Drain</t>
  </si>
  <si>
    <t xml:space="preserve">6" Private PVC Storm Drain </t>
  </si>
  <si>
    <t>6" Type "G" Curb and Gutter: G-2 (private)</t>
  </si>
  <si>
    <t xml:space="preserve">Type "A,B or C" Inlet, L=5'; D-1,2 &amp; 3 </t>
  </si>
  <si>
    <t>Type "F" Catch Basin; D-7 (private)</t>
  </si>
  <si>
    <t>Type "G" Catch Basin; D-8 (private)</t>
  </si>
  <si>
    <t>Pipe collar; D-62 (private)</t>
  </si>
  <si>
    <t>Wing &amp; Type "U" Hdwl; D-34 (18"-36", private)</t>
  </si>
  <si>
    <t>Type "A,B or C" Inlet, L=5'; D-1,2 &amp; 3 (private)</t>
  </si>
  <si>
    <t>Concrete Lug; D-63 (private)</t>
  </si>
  <si>
    <t>Straight Headwall - Type "A"; D-30 (private)</t>
  </si>
  <si>
    <t>4" Detector Check Assembly; W-7-E</t>
  </si>
  <si>
    <t>6" Detector Check Assembly; W-7-E</t>
  </si>
  <si>
    <t>8" Detector Check Assembly; W-7-E</t>
  </si>
  <si>
    <t>Gabion Mattress</t>
  </si>
  <si>
    <t>Adjust Storm Drain Cleanout to Grade</t>
  </si>
  <si>
    <t>Roadway Fill</t>
  </si>
  <si>
    <t>Sub-Total Improvement Fees</t>
  </si>
  <si>
    <t xml:space="preserve">Faithful Performance Bond </t>
  </si>
  <si>
    <t>Labor and Materials Bond</t>
  </si>
  <si>
    <t>Guarantee &amp; Warranty Bond</t>
  </si>
  <si>
    <t>Type "A,B or C" Inlet, L=10'; D-1,2 &amp; 3 (private)</t>
  </si>
  <si>
    <t xml:space="preserve">Type "A,B or C" Inlet, L=10'; D-1,2 &amp; 3 </t>
  </si>
  <si>
    <t>Relocate Water Meter; W-1-E &amp; W-2-E</t>
  </si>
  <si>
    <t>*  Fees needed for initial plan submittal</t>
  </si>
  <si>
    <t>201 North Broadway, Escondido, CA 92025</t>
  </si>
  <si>
    <t>Total Imaging Fees</t>
  </si>
  <si>
    <t xml:space="preserve">RCE NO: </t>
  </si>
  <si>
    <t>3" AC over 6" AB Transitional Paving</t>
  </si>
  <si>
    <t>(for revised estimates, recheck only)</t>
  </si>
  <si>
    <t>The following estimate shall be used in preparing Engineer's Estimates of Cost for determining bonds and fees</t>
  </si>
  <si>
    <t xml:space="preserve">in the City of Escondido. The Summary sheet at the end will automatically calculate all bond and fee amounts  </t>
  </si>
  <si>
    <r>
      <t>Enter</t>
    </r>
    <r>
      <rPr>
        <i/>
        <sz val="9"/>
        <color indexed="10"/>
        <rFont val="Arial"/>
        <family val="2"/>
      </rPr>
      <t xml:space="preserve"> Number of sheets of Grading Plans</t>
    </r>
  </si>
  <si>
    <r>
      <t>Enter</t>
    </r>
    <r>
      <rPr>
        <i/>
        <u/>
        <sz val="9"/>
        <color indexed="10"/>
        <rFont val="Arial"/>
        <family val="2"/>
      </rPr>
      <t xml:space="preserve"> </t>
    </r>
    <r>
      <rPr>
        <i/>
        <sz val="9"/>
        <color indexed="10"/>
        <rFont val="Arial"/>
        <family val="2"/>
      </rPr>
      <t>maximum cut or fill quantity</t>
    </r>
  </si>
  <si>
    <r>
      <t>Enter</t>
    </r>
    <r>
      <rPr>
        <b/>
        <i/>
        <sz val="9"/>
        <color indexed="10"/>
        <rFont val="Arial"/>
        <family val="2"/>
      </rPr>
      <t xml:space="preserve"> </t>
    </r>
    <r>
      <rPr>
        <i/>
        <sz val="9"/>
        <color indexed="10"/>
        <rFont val="Arial"/>
        <family val="2"/>
      </rPr>
      <t>Number of sheets of Improvement Plans</t>
    </r>
  </si>
  <si>
    <r>
      <t>Enter</t>
    </r>
    <r>
      <rPr>
        <b/>
        <i/>
        <sz val="9"/>
        <color indexed="10"/>
        <rFont val="Arial"/>
        <family val="2"/>
      </rPr>
      <t xml:space="preserve"> </t>
    </r>
    <r>
      <rPr>
        <i/>
        <sz val="9"/>
        <color indexed="10"/>
        <rFont val="Arial"/>
        <family val="2"/>
      </rPr>
      <t xml:space="preserve">Number of sheets of </t>
    </r>
    <r>
      <rPr>
        <i/>
        <u/>
        <sz val="9"/>
        <color indexed="10"/>
        <rFont val="Arial"/>
        <family val="2"/>
      </rPr>
      <t>Parcel Maps</t>
    </r>
  </si>
  <si>
    <r>
      <t>Enter</t>
    </r>
    <r>
      <rPr>
        <b/>
        <i/>
        <sz val="9"/>
        <color indexed="10"/>
        <rFont val="Arial"/>
        <family val="2"/>
      </rPr>
      <t xml:space="preserve"> </t>
    </r>
    <r>
      <rPr>
        <i/>
        <sz val="9"/>
        <color indexed="10"/>
        <rFont val="Arial"/>
        <family val="2"/>
      </rPr>
      <t xml:space="preserve">Number of sheets of </t>
    </r>
    <r>
      <rPr>
        <i/>
        <u/>
        <sz val="9"/>
        <color indexed="10"/>
        <rFont val="Arial"/>
        <family val="2"/>
      </rPr>
      <t>Subdivision Maps</t>
    </r>
  </si>
  <si>
    <t>as quantities are entered.  Revisions to the estimate are the responsibility of the Engineer.  Unit prices</t>
  </si>
  <si>
    <t>(fill out this section only when submitting improvement plans)</t>
  </si>
  <si>
    <t>(fill out this section only when submitting grading plans)</t>
  </si>
  <si>
    <t>Grading and Private Improvements Total (plus 15% contingencies)</t>
  </si>
  <si>
    <t>Public Improvements Total (plus 15% contingencies)</t>
  </si>
  <si>
    <r>
      <t xml:space="preserve">1-1000 cy </t>
    </r>
    <r>
      <rPr>
        <i/>
        <sz val="9"/>
        <color indexed="48"/>
        <rFont val="Arial"/>
        <family val="2"/>
      </rPr>
      <t>(automatically calculates</t>
    </r>
    <r>
      <rPr>
        <sz val="9"/>
        <color indexed="48"/>
        <rFont val="Arial"/>
        <family val="2"/>
      </rPr>
      <t>)</t>
    </r>
  </si>
  <si>
    <r>
      <t xml:space="preserve">1001-10,000 cy </t>
    </r>
    <r>
      <rPr>
        <i/>
        <sz val="9"/>
        <color indexed="48"/>
        <rFont val="Arial"/>
        <family val="2"/>
      </rPr>
      <t xml:space="preserve">(         "                      "         </t>
    </r>
    <r>
      <rPr>
        <sz val="9"/>
        <color indexed="48"/>
        <rFont val="Arial"/>
        <family val="2"/>
      </rPr>
      <t>)</t>
    </r>
  </si>
  <si>
    <r>
      <t xml:space="preserve">10,001-50,000 cy </t>
    </r>
    <r>
      <rPr>
        <sz val="9"/>
        <color indexed="48"/>
        <rFont val="Arial"/>
        <family val="2"/>
      </rPr>
      <t xml:space="preserve">(         "                      "         </t>
    </r>
    <r>
      <rPr>
        <i/>
        <sz val="9"/>
        <color indexed="48"/>
        <rFont val="Arial"/>
        <family val="2"/>
      </rPr>
      <t>)</t>
    </r>
  </si>
  <si>
    <r>
      <t xml:space="preserve">50,001-100,000 cy </t>
    </r>
    <r>
      <rPr>
        <sz val="9"/>
        <color indexed="48"/>
        <rFont val="Arial"/>
        <family val="2"/>
      </rPr>
      <t xml:space="preserve">(         "                      "         </t>
    </r>
    <r>
      <rPr>
        <i/>
        <sz val="9"/>
        <color indexed="48"/>
        <rFont val="Arial"/>
        <family val="2"/>
      </rPr>
      <t>)</t>
    </r>
  </si>
  <si>
    <r>
      <t>100,001 cy and above</t>
    </r>
    <r>
      <rPr>
        <sz val="9"/>
        <color indexed="48"/>
        <rFont val="Arial"/>
        <family val="2"/>
      </rPr>
      <t xml:space="preserve"> (         "                      "         </t>
    </r>
    <r>
      <rPr>
        <i/>
        <sz val="9"/>
        <color indexed="48"/>
        <rFont val="Arial"/>
        <family val="2"/>
      </rPr>
      <t>)</t>
    </r>
  </si>
  <si>
    <t>Monumentation Total (plus 15% contingencies)</t>
  </si>
  <si>
    <t>Prepare Record of Survey Map &amp; monumentation</t>
  </si>
  <si>
    <r>
      <t xml:space="preserve">Set Final Subdivision Lot corners </t>
    </r>
    <r>
      <rPr>
        <i/>
        <sz val="9"/>
        <color indexed="48"/>
        <rFont val="Arial"/>
        <family val="2"/>
      </rPr>
      <t>(auto. calculates)</t>
    </r>
  </si>
  <si>
    <t xml:space="preserve">ENGINEER: </t>
  </si>
  <si>
    <t>shall be those shown hereon, unless an item is not listed.  If you have any questions, please call this office</t>
  </si>
  <si>
    <t xml:space="preserve">                   Doc. No. xx-xx.xls</t>
  </si>
  <si>
    <r>
      <t>Enter</t>
    </r>
    <r>
      <rPr>
        <i/>
        <sz val="9"/>
        <color indexed="10"/>
        <rFont val="Arial"/>
        <family val="2"/>
      </rPr>
      <t xml:space="preserve"> any plan check fee paid on 1st plan check</t>
    </r>
  </si>
  <si>
    <t>Stabilized Construction Entrance ( TC-1)</t>
  </si>
  <si>
    <r>
      <t xml:space="preserve">Bonds: </t>
    </r>
    <r>
      <rPr>
        <i/>
        <sz val="9"/>
        <color indexed="48"/>
        <rFont val="Arial"/>
        <family val="2"/>
      </rPr>
      <t>(forms available at engineering dept.)</t>
    </r>
  </si>
  <si>
    <t>3" AC paving over approved AB (8" assumed)</t>
  </si>
  <si>
    <t>4" AC paving over approved AB (13" assumed)</t>
  </si>
  <si>
    <t>5" AC paving over approved AB (15" assumed)</t>
  </si>
  <si>
    <r>
      <t>Clearing and Grubbing and Site Maintenance</t>
    </r>
    <r>
      <rPr>
        <sz val="9"/>
        <color indexed="48"/>
        <rFont val="Arial"/>
        <family val="2"/>
      </rPr>
      <t xml:space="preserve"> </t>
    </r>
    <r>
      <rPr>
        <i/>
        <sz val="9"/>
        <color indexed="48"/>
        <rFont val="Arial"/>
        <family val="2"/>
      </rPr>
      <t>(15% of earthwork, automatically calculates)</t>
    </r>
  </si>
  <si>
    <t>UNIT</t>
  </si>
  <si>
    <t>QUANITY</t>
  </si>
  <si>
    <t>UNIT PRICE</t>
  </si>
  <si>
    <t>AMOUNT</t>
  </si>
  <si>
    <t>GRADING AND PRIVATE IMPROVEMENTS</t>
  </si>
  <si>
    <t>PUBLIC IMPROVEMENTS - STREET ITEMS</t>
  </si>
  <si>
    <t>STORM DRAIN</t>
  </si>
  <si>
    <t>SEWER</t>
  </si>
  <si>
    <t>WATER</t>
  </si>
  <si>
    <t>MONUMENTATION</t>
  </si>
  <si>
    <t>SUMMARY OF BONDS AND FEES</t>
  </si>
  <si>
    <t>GRADING FEES</t>
  </si>
  <si>
    <t>PUBLIC IMPROVEMENT FEES</t>
  </si>
  <si>
    <t>MAP FEES</t>
  </si>
  <si>
    <t>TRAFFIC SIGNAL, SIGNING AND STRIPING</t>
  </si>
  <si>
    <t>New Traffic Signal (Engineer's Estimate)</t>
  </si>
  <si>
    <t>ls</t>
  </si>
  <si>
    <t>Traffic Signal Modification (Engineer's Estimate)</t>
  </si>
  <si>
    <t>Street Name Sign - 9" high</t>
  </si>
  <si>
    <t>Street Name Sign - 6" high</t>
  </si>
  <si>
    <t>Pavement Striping with RPM</t>
  </si>
  <si>
    <t>Remove Pavement Striping and Markers</t>
  </si>
  <si>
    <t>Traffic - Sub Total</t>
  </si>
  <si>
    <t>30" Butterfly Valve</t>
  </si>
  <si>
    <t>36" Butterfly Valve</t>
  </si>
  <si>
    <t>Drop Sewer Manhole; S-3-E</t>
  </si>
  <si>
    <t>4" Blowoff Assembly; W-9-E</t>
  </si>
  <si>
    <t>Landscaping and Irrig. (Landscape.Arch.Estimate)</t>
  </si>
  <si>
    <t>12" PVC Water Main; WP-02, G-4-E</t>
  </si>
  <si>
    <t>8" PVC Water Main; WP-02, G-4-E</t>
  </si>
  <si>
    <t>Concrete Anchor Block; WT-01</t>
  </si>
  <si>
    <t>Concrete Thrust Block; WT-01</t>
  </si>
  <si>
    <t>Protection Post; WM-04</t>
  </si>
  <si>
    <t>6" Blowoff Assembly; WB-03</t>
  </si>
  <si>
    <t>Adjust Gate Valve to Grade, W-4-E</t>
  </si>
  <si>
    <t>Fire Hydrant Assembly; W-3-E, WF-04</t>
  </si>
  <si>
    <t>Concrete Protective Slab; SP-03</t>
  </si>
  <si>
    <t>Concrete Anchor; SP-07</t>
  </si>
  <si>
    <t>Sewer Cleanout; SC-01</t>
  </si>
  <si>
    <t>84" Alternate Pipe Culvert; D-60, G-1-E</t>
  </si>
  <si>
    <t>72" Alternate Pipe Culvert; D-60, G-1-E</t>
  </si>
  <si>
    <t>60" Alternate Pipe Culvert; D-60, G-1-E</t>
  </si>
  <si>
    <t>42" Alternate Pipe Culvert; D-60, G-1-E</t>
  </si>
  <si>
    <t>36" Alternate Pipe Culvert; D,60, G-1-E</t>
  </si>
  <si>
    <t>30" Alternate Pipe Culvert; D-60, G-1-E</t>
  </si>
  <si>
    <t>18" Alternate Pipe Culvert; D-60, G-1-E</t>
  </si>
  <si>
    <t>7" PCC on 8" AB, G-5-E, G-12,13, &amp; 18-21</t>
  </si>
  <si>
    <t>48" Alternate Pipe Culvert; D-60, G-1-E</t>
  </si>
  <si>
    <t>24" Alternate Pipe Culvert; D-60, G-1-E</t>
  </si>
  <si>
    <t>12" Private Alternate Pipe Culvert; D-60, G-1-E</t>
  </si>
  <si>
    <t>15" Private Alternate Pipe Culvert: D-60, G-1-E</t>
  </si>
  <si>
    <t>18" Private Alternate Pipe Culvert; D-60, G-1-E</t>
  </si>
  <si>
    <t>24" Private Alternate Pipe Culvert; D-60, G-1-E</t>
  </si>
  <si>
    <t>Rip-Rap (1/4 ton) (EC-10)</t>
  </si>
  <si>
    <t>Storm Drain Inlet Protection ( SE-10)</t>
  </si>
  <si>
    <t>Straw Bales (SE-9)</t>
  </si>
  <si>
    <t>Fiber Rolls (SE-5)</t>
  </si>
  <si>
    <t>Geotextiles, Plastic, Erosion Control Mats (EC-7)</t>
  </si>
  <si>
    <t>Hydroseeding (EC-4)</t>
  </si>
  <si>
    <t>Sediment Trap (SE-3)</t>
  </si>
  <si>
    <t>Check Dams (SE-4)</t>
  </si>
  <si>
    <t>Desilting Basin ( SE-2)</t>
  </si>
  <si>
    <t>Siltation Fence (SE-1)</t>
  </si>
  <si>
    <t>Flat Yard Landscaping and Irrigation</t>
  </si>
  <si>
    <t>18" PVC Sewer Main; SP-02, G-1-E</t>
  </si>
  <si>
    <t>8" PVC Sewer Main; SP-02, G-1-E</t>
  </si>
  <si>
    <t>10" PVC Sewer Main SP-02, G-1-E</t>
  </si>
  <si>
    <t>12" PVC Sewer Main; SP-02, G-1-E</t>
  </si>
  <si>
    <t>15" PVC Sewer Main; SP-02, G-1-E</t>
  </si>
  <si>
    <t>Sewer Encasement; SP-03</t>
  </si>
  <si>
    <t>8" CML-WSP Water Main; WP-02, G-1-E</t>
  </si>
  <si>
    <t>12" CML-WSP Water Main; WP-02, G-1-E</t>
  </si>
  <si>
    <t>14" CML-WSP Water Main; WP-02, G-1-E</t>
  </si>
  <si>
    <t>16" CML-WSP Water Main; WP-02, G-1-E</t>
  </si>
  <si>
    <t>18" CML-WSP Water Main; WP-02, G-1-E</t>
  </si>
  <si>
    <t>24" CML-WSP Water Main; WP-02, G-1-E</t>
  </si>
  <si>
    <t>30" CML-WSP Water Main; W9-02, G-1-E</t>
  </si>
  <si>
    <t>36" CML-WSP Water Main; WP-02, G-1-E</t>
  </si>
  <si>
    <t>8" Steel Water Main Conflict - Crossing; W-15-E</t>
  </si>
  <si>
    <t>12" Steel Water Main Conflict - Crossing; W-15-E</t>
  </si>
  <si>
    <t>Metal Beam Guard Rail; {M-32 to M-41}</t>
  </si>
  <si>
    <t>Concrete Barrier Type 50; {M-42}</t>
  </si>
  <si>
    <t>Temporary Concrete Barrier Type K; {M-44}</t>
  </si>
  <si>
    <t>Install Video Monitor Detection, Ex. T.S. (Intersect)</t>
  </si>
  <si>
    <t>Thermoplastic Legends</t>
  </si>
  <si>
    <t>Thermoplastic Limit Lines</t>
  </si>
  <si>
    <t>Bio Retention (TC-32)</t>
  </si>
  <si>
    <t>(add item)</t>
  </si>
  <si>
    <t>Slope Landscaping and Irrigation</t>
  </si>
  <si>
    <t>Sand and Gravel Bags (SE-6 &amp; SE-8)</t>
  </si>
  <si>
    <t>K-rail Erosion Barrier</t>
  </si>
  <si>
    <t>3' wide by 5 1/2" thick PCC Gutter (private)</t>
  </si>
  <si>
    <t>Sawcut AC Paving</t>
  </si>
  <si>
    <t>Geotextile Fabric</t>
  </si>
  <si>
    <t xml:space="preserve">Remove Existing Sidewalk  </t>
  </si>
  <si>
    <t xml:space="preserve">5 1/2 " PCC Driveway; G-14 - A&amp;B </t>
  </si>
  <si>
    <t xml:space="preserve">Street Light (&lt; 12600 Lumens); E-1-E </t>
  </si>
  <si>
    <t>Pipe Collar; D-62 (smaller than 42")</t>
  </si>
  <si>
    <t>Pipe Collar; D-62 (42" pipe or larger)</t>
  </si>
  <si>
    <t>Adjust Manhole Rim to Grade</t>
  </si>
  <si>
    <t xml:space="preserve">Street Light (&gt; 12600 Lumens); E-1-E </t>
  </si>
  <si>
    <t>Grading Surety Bond (Subdivisions)</t>
  </si>
  <si>
    <t>CC&amp;R's Review Fee</t>
  </si>
  <si>
    <t>Fire Dept. Review Fee</t>
  </si>
  <si>
    <t>Planning Dept. Review Fee</t>
  </si>
  <si>
    <t>CC&amp;R's required?</t>
  </si>
  <si>
    <r>
      <t>Enter</t>
    </r>
    <r>
      <rPr>
        <i/>
        <sz val="9"/>
        <color indexed="10"/>
        <rFont val="Arial"/>
        <family val="2"/>
      </rPr>
      <t xml:space="preserve"> Number of  lots/units in </t>
    </r>
    <r>
      <rPr>
        <i/>
        <u/>
        <sz val="9"/>
        <color indexed="10"/>
        <rFont val="Arial"/>
        <family val="2"/>
      </rPr>
      <t>Parcel Map</t>
    </r>
  </si>
  <si>
    <t>Set Well Monument with tangent ties; M-4-E</t>
  </si>
  <si>
    <t>Masonry Retaining Wall; C-1 to C-8</t>
  </si>
  <si>
    <r>
      <t xml:space="preserve">Enter </t>
    </r>
    <r>
      <rPr>
        <i/>
        <sz val="9"/>
        <color indexed="10"/>
        <rFont val="Arial"/>
        <family val="2"/>
      </rPr>
      <t xml:space="preserve">Number of lots/units in </t>
    </r>
    <r>
      <rPr>
        <i/>
        <u/>
        <sz val="9"/>
        <color indexed="10"/>
        <rFont val="Arial"/>
        <family val="2"/>
      </rPr>
      <t>Subdivision</t>
    </r>
  </si>
  <si>
    <t>City of Escondido Engineering Services</t>
  </si>
  <si>
    <t>FY 2025-2026</t>
  </si>
  <si>
    <t>2025/2026 Unit Bond Prices/LA ENR: 15,977</t>
  </si>
  <si>
    <t>at (760) 839-4651</t>
  </si>
  <si>
    <t>Leia Cabrera, Engineering Manager</t>
  </si>
  <si>
    <t>2025/2026 Unit Bond Prices</t>
  </si>
  <si>
    <t xml:space="preserve">SWQMP Review Fee </t>
  </si>
  <si>
    <t>Subdivision</t>
  </si>
  <si>
    <t>N/A</t>
  </si>
  <si>
    <t>No</t>
  </si>
  <si>
    <t>*Fill out this section only when submitting final or parcel maps</t>
  </si>
  <si>
    <t>*** Besides the SWQMP, CC&amp;R'S, and Street light connection fee drop-down menu under column F, do not enter any data beyond this point***</t>
  </si>
  <si>
    <t>REMOVE/DELETE THIS ROW. ENG. ONLY COLLECTS STREET LIGHT ENERGY FEE PER LIGHT</t>
  </si>
  <si>
    <t>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</si>
</sst>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8" x14ac:knownFonts="1">
    <font>
      <sz val="10"/>
      <name val="Arial"/>
    </font>
    <font>
      <sz val="10"/>
      <name val="Arial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color indexed="10"/>
      <name val="Arial"/>
      <family val="2"/>
    </font>
    <font>
      <i/>
      <sz val="9"/>
      <color indexed="9"/>
      <name val="Arial"/>
      <family val="2"/>
    </font>
    <font>
      <sz val="9"/>
      <color indexed="9"/>
      <name val="Arial"/>
      <family val="2"/>
    </font>
    <font>
      <sz val="9"/>
      <color indexed="23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i/>
      <u/>
      <sz val="9"/>
      <color indexed="10"/>
      <name val="Arial"/>
      <family val="2"/>
    </font>
    <font>
      <i/>
      <u/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9"/>
      <color indexed="48"/>
      <name val="Arial"/>
      <family val="2"/>
    </font>
    <font>
      <sz val="9"/>
      <color indexed="48"/>
      <name val="Arial"/>
      <family val="2"/>
    </font>
    <font>
      <b/>
      <i/>
      <sz val="9"/>
      <color indexed="10"/>
      <name val="Arial"/>
      <family val="2"/>
    </font>
    <font>
      <b/>
      <i/>
      <u/>
      <sz val="9"/>
      <color indexed="10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sz val="9"/>
      <color indexed="22"/>
      <name val="Arial"/>
      <family val="2"/>
    </font>
    <font>
      <sz val="8"/>
      <color indexed="8"/>
      <name val="Arial"/>
      <family val="2"/>
    </font>
    <font>
      <i/>
      <sz val="8"/>
      <color indexed="48"/>
      <name val="Arial"/>
      <family val="2"/>
    </font>
    <font>
      <sz val="8"/>
      <color indexed="48"/>
      <name val="Arial"/>
      <family val="2"/>
    </font>
    <font>
      <b/>
      <sz val="9"/>
      <color indexed="48"/>
      <name val="Arial"/>
      <family val="2"/>
    </font>
    <font>
      <b/>
      <sz val="8"/>
      <color indexed="48"/>
      <name val="Arial"/>
      <family val="2"/>
    </font>
    <font>
      <i/>
      <sz val="8"/>
      <name val="Arial"/>
      <family val="2"/>
    </font>
    <font>
      <sz val="9"/>
      <color rgb="FFFF0000"/>
      <name val="Arial"/>
      <family val="2"/>
    </font>
    <font>
      <strike/>
      <sz val="9"/>
      <color indexed="8"/>
      <name val="Arial"/>
      <family val="2"/>
    </font>
    <font>
      <b/>
      <strike/>
      <sz val="9"/>
      <color indexed="8"/>
      <name val="Arial"/>
      <family val="2"/>
    </font>
    <font>
      <i/>
      <strike/>
      <sz val="9"/>
      <name val="Arial"/>
      <family val="2"/>
    </font>
    <font>
      <strike/>
      <sz val="9"/>
      <color indexed="9"/>
      <name val="Arial"/>
      <family val="2"/>
    </font>
    <font>
      <i/>
      <strike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4" fontId="2" fillId="2" borderId="0" xfId="2" applyFont="1" applyFill="1" applyBorder="1" applyProtection="1">
      <protection locked="0"/>
    </xf>
    <xf numFmtId="164" fontId="2" fillId="2" borderId="0" xfId="2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165" fontId="2" fillId="0" borderId="0" xfId="1" applyNumberFormat="1" applyFont="1" applyBorder="1" applyProtection="1">
      <protection locked="0"/>
    </xf>
    <xf numFmtId="44" fontId="2" fillId="0" borderId="0" xfId="2" applyFont="1" applyBorder="1" applyProtection="1">
      <protection locked="0"/>
    </xf>
    <xf numFmtId="164" fontId="2" fillId="0" borderId="0" xfId="2" applyNumberFormat="1" applyFont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12" fontId="2" fillId="3" borderId="0" xfId="0" applyNumberFormat="1" applyFont="1" applyFill="1" applyBorder="1" applyAlignment="1" applyProtection="1">
      <alignment horizontal="left"/>
      <protection locked="0"/>
    </xf>
    <xf numFmtId="12" fontId="2" fillId="2" borderId="0" xfId="0" applyNumberFormat="1" applyFont="1" applyFill="1" applyBorder="1" applyProtection="1">
      <protection locked="0"/>
    </xf>
    <xf numFmtId="12" fontId="2" fillId="3" borderId="0" xfId="0" applyNumberFormat="1" applyFont="1" applyFill="1" applyBorder="1" applyProtection="1">
      <protection locked="0"/>
    </xf>
    <xf numFmtId="165" fontId="2" fillId="2" borderId="0" xfId="0" applyNumberFormat="1" applyFont="1" applyFill="1" applyBorder="1" applyProtection="1">
      <protection locked="0"/>
    </xf>
    <xf numFmtId="44" fontId="2" fillId="3" borderId="0" xfId="2" applyFont="1" applyFill="1" applyBorder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44" fontId="2" fillId="0" borderId="0" xfId="2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4" fontId="2" fillId="0" borderId="0" xfId="2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7" fillId="2" borderId="0" xfId="1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165" fontId="7" fillId="2" borderId="0" xfId="1" applyNumberFormat="1" applyFont="1" applyFill="1" applyBorder="1" applyProtection="1">
      <protection locked="0"/>
    </xf>
    <xf numFmtId="44" fontId="7" fillId="2" borderId="0" xfId="2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164" fontId="7" fillId="2" borderId="0" xfId="2" applyNumberFormat="1" applyFont="1" applyFill="1" applyProtection="1">
      <protection locked="0"/>
    </xf>
    <xf numFmtId="164" fontId="7" fillId="2" borderId="0" xfId="2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8" fillId="0" borderId="4" xfId="1" applyNumberFormat="1" applyFont="1" applyBorder="1" applyAlignment="1" applyProtection="1">
      <alignment horizontal="center"/>
      <protection locked="0"/>
    </xf>
    <xf numFmtId="164" fontId="8" fillId="0" borderId="4" xfId="2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164" fontId="8" fillId="0" borderId="4" xfId="2" applyNumberFormat="1" applyFont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2" fillId="2" borderId="0" xfId="0" applyNumberFormat="1" applyFont="1" applyFill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165" fontId="2" fillId="3" borderId="0" xfId="1" applyNumberFormat="1" applyFont="1" applyFill="1" applyBorder="1" applyProtection="1">
      <protection locked="0"/>
    </xf>
    <xf numFmtId="164" fontId="2" fillId="3" borderId="0" xfId="2" applyNumberFormat="1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6" fillId="2" borderId="0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3" fillId="3" borderId="0" xfId="0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164" fontId="16" fillId="3" borderId="0" xfId="0" applyNumberFormat="1" applyFont="1" applyFill="1" applyBorder="1" applyProtection="1">
      <protection locked="0"/>
    </xf>
    <xf numFmtId="0" fontId="17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9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164" fontId="8" fillId="2" borderId="0" xfId="2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Protection="1">
      <protection locked="0"/>
    </xf>
    <xf numFmtId="9" fontId="13" fillId="3" borderId="0" xfId="3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165" fontId="13" fillId="2" borderId="0" xfId="1" applyNumberFormat="1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26" fillId="0" borderId="0" xfId="0" applyFont="1" applyProtection="1">
      <protection locked="0"/>
    </xf>
    <xf numFmtId="0" fontId="2" fillId="2" borderId="0" xfId="0" applyFont="1" applyFill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2" fillId="0" borderId="2" xfId="0" applyFont="1" applyBorder="1" applyAlignment="1" applyProtection="1">
      <alignment horizontal="right"/>
    </xf>
    <xf numFmtId="0" fontId="5" fillId="3" borderId="5" xfId="0" applyFont="1" applyFill="1" applyBorder="1" applyAlignment="1" applyProtection="1">
      <alignment horizontal="left"/>
    </xf>
    <xf numFmtId="0" fontId="6" fillId="3" borderId="5" xfId="0" applyFont="1" applyFill="1" applyBorder="1" applyAlignment="1" applyProtection="1">
      <alignment horizontal="center"/>
    </xf>
    <xf numFmtId="164" fontId="2" fillId="3" borderId="4" xfId="2" applyNumberFormat="1" applyFont="1" applyFill="1" applyBorder="1" applyProtection="1"/>
    <xf numFmtId="0" fontId="2" fillId="0" borderId="3" xfId="0" applyFont="1" applyBorder="1" applyAlignment="1" applyProtection="1">
      <alignment horizontal="right"/>
    </xf>
    <xf numFmtId="0" fontId="5" fillId="3" borderId="6" xfId="0" applyFont="1" applyFill="1" applyBorder="1" applyAlignment="1" applyProtection="1">
      <alignment horizontal="left"/>
    </xf>
    <xf numFmtId="0" fontId="6" fillId="3" borderId="6" xfId="0" applyFont="1" applyFill="1" applyBorder="1" applyProtection="1"/>
    <xf numFmtId="0" fontId="5" fillId="3" borderId="6" xfId="0" applyFont="1" applyFill="1" applyBorder="1" applyProtection="1"/>
    <xf numFmtId="0" fontId="2" fillId="0" borderId="1" xfId="0" applyFont="1" applyBorder="1" applyAlignment="1" applyProtection="1">
      <alignment horizontal="right"/>
    </xf>
    <xf numFmtId="0" fontId="5" fillId="3" borderId="7" xfId="0" applyFont="1" applyFill="1" applyBorder="1" applyProtection="1"/>
    <xf numFmtId="0" fontId="6" fillId="3" borderId="7" xfId="0" applyFont="1" applyFill="1" applyBorder="1" applyProtection="1"/>
    <xf numFmtId="164" fontId="6" fillId="3" borderId="7" xfId="2" applyNumberFormat="1" applyFont="1" applyFill="1" applyBorder="1" applyProtection="1"/>
    <xf numFmtId="164" fontId="2" fillId="3" borderId="8" xfId="2" applyNumberFormat="1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6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right"/>
    </xf>
    <xf numFmtId="164" fontId="2" fillId="2" borderId="0" xfId="0" applyNumberFormat="1" applyFont="1" applyFill="1" applyBorder="1" applyProtection="1"/>
    <xf numFmtId="0" fontId="2" fillId="3" borderId="0" xfId="0" applyFont="1" applyFill="1" applyBorder="1" applyProtection="1"/>
    <xf numFmtId="164" fontId="2" fillId="2" borderId="0" xfId="2" applyNumberFormat="1" applyFont="1" applyFill="1" applyBorder="1" applyProtection="1"/>
    <xf numFmtId="0" fontId="2" fillId="3" borderId="5" xfId="0" applyFont="1" applyFill="1" applyBorder="1" applyProtection="1"/>
    <xf numFmtId="164" fontId="2" fillId="0" borderId="4" xfId="0" applyNumberFormat="1" applyFont="1" applyFill="1" applyBorder="1" applyProtection="1"/>
    <xf numFmtId="0" fontId="2" fillId="3" borderId="6" xfId="0" applyFont="1" applyFill="1" applyBorder="1" applyProtection="1"/>
    <xf numFmtId="164" fontId="2" fillId="0" borderId="8" xfId="0" applyNumberFormat="1" applyFont="1" applyFill="1" applyBorder="1" applyProtection="1"/>
    <xf numFmtId="0" fontId="13" fillId="2" borderId="0" xfId="0" applyFont="1" applyFill="1" applyBorder="1" applyProtection="1"/>
    <xf numFmtId="0" fontId="2" fillId="3" borderId="9" xfId="0" applyFont="1" applyFill="1" applyBorder="1" applyProtection="1"/>
    <xf numFmtId="0" fontId="2" fillId="3" borderId="7" xfId="0" applyFont="1" applyFill="1" applyBorder="1" applyProtection="1"/>
    <xf numFmtId="0" fontId="2" fillId="3" borderId="10" xfId="0" applyFont="1" applyFill="1" applyBorder="1" applyAlignment="1" applyProtection="1">
      <alignment horizontal="right"/>
    </xf>
    <xf numFmtId="0" fontId="2" fillId="3" borderId="11" xfId="0" applyFont="1" applyFill="1" applyBorder="1" applyProtection="1"/>
    <xf numFmtId="0" fontId="2" fillId="3" borderId="12" xfId="0" applyFont="1" applyFill="1" applyBorder="1" applyAlignment="1" applyProtection="1">
      <alignment horizontal="right"/>
    </xf>
    <xf numFmtId="0" fontId="2" fillId="3" borderId="13" xfId="0" applyFont="1" applyFill="1" applyBorder="1" applyProtection="1"/>
    <xf numFmtId="0" fontId="2" fillId="3" borderId="14" xfId="0" applyFont="1" applyFill="1" applyBorder="1" applyAlignment="1" applyProtection="1">
      <alignment horizontal="right"/>
    </xf>
    <xf numFmtId="0" fontId="25" fillId="4" borderId="0" xfId="0" applyFont="1" applyFill="1" applyBorder="1" applyProtection="1">
      <protection locked="0"/>
    </xf>
    <xf numFmtId="0" fontId="25" fillId="4" borderId="0" xfId="0" applyFont="1" applyFill="1" applyProtection="1">
      <protection locked="0"/>
    </xf>
    <xf numFmtId="164" fontId="13" fillId="0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44" fontId="6" fillId="3" borderId="0" xfId="2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4" fontId="6" fillId="2" borderId="0" xfId="2" applyFont="1" applyFill="1" applyBorder="1" applyProtection="1">
      <protection locked="0"/>
    </xf>
    <xf numFmtId="164" fontId="13" fillId="2" borderId="0" xfId="0" applyNumberFormat="1" applyFont="1" applyFill="1" applyProtection="1">
      <protection locked="0"/>
    </xf>
    <xf numFmtId="165" fontId="7" fillId="2" borderId="0" xfId="1" applyNumberFormat="1" applyFont="1" applyFill="1" applyAlignment="1" applyProtection="1">
      <alignment horizontal="center"/>
      <protection locked="0"/>
    </xf>
    <xf numFmtId="44" fontId="7" fillId="2" borderId="0" xfId="2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13" fillId="2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Protection="1"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Protection="1">
      <protection locked="0"/>
    </xf>
    <xf numFmtId="0" fontId="27" fillId="2" borderId="0" xfId="0" applyFont="1" applyFill="1" applyBorder="1" applyAlignment="1" applyProtection="1">
      <alignment horizontal="right"/>
      <protection locked="0"/>
    </xf>
    <xf numFmtId="0" fontId="17" fillId="3" borderId="2" xfId="0" applyFont="1" applyFill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7" fillId="3" borderId="1" xfId="0" applyFont="1" applyFill="1" applyBorder="1" applyAlignment="1" applyProtection="1">
      <alignment horizontal="center"/>
    </xf>
    <xf numFmtId="0" fontId="26" fillId="2" borderId="0" xfId="0" applyFont="1" applyFill="1" applyBorder="1" applyProtection="1">
      <protection locked="0"/>
    </xf>
    <xf numFmtId="0" fontId="15" fillId="2" borderId="0" xfId="0" applyFont="1" applyFill="1" applyBorder="1" applyProtection="1"/>
    <xf numFmtId="164" fontId="13" fillId="2" borderId="0" xfId="2" applyNumberFormat="1" applyFont="1" applyFill="1" applyBorder="1" applyProtection="1">
      <protection locked="0"/>
    </xf>
    <xf numFmtId="0" fontId="20" fillId="3" borderId="2" xfId="0" applyFont="1" applyFill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3" borderId="1" xfId="0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164" fontId="3" fillId="2" borderId="0" xfId="0" applyNumberFormat="1" applyFont="1" applyFill="1" applyBorder="1" applyProtection="1"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Protection="1">
      <protection locked="0"/>
    </xf>
    <xf numFmtId="0" fontId="22" fillId="2" borderId="0" xfId="0" applyFont="1" applyFill="1" applyBorder="1" applyProtection="1">
      <protection locked="0"/>
    </xf>
    <xf numFmtId="0" fontId="21" fillId="2" borderId="0" xfId="0" applyFont="1" applyFill="1" applyBorder="1" applyProtection="1"/>
    <xf numFmtId="0" fontId="2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6" fillId="2" borderId="0" xfId="0" applyFont="1" applyFill="1" applyProtection="1">
      <protection locked="0"/>
    </xf>
    <xf numFmtId="164" fontId="16" fillId="3" borderId="0" xfId="2" applyNumberFormat="1" applyFont="1" applyFill="1" applyBorder="1" applyProtection="1">
      <protection locked="0"/>
    </xf>
    <xf numFmtId="0" fontId="18" fillId="2" borderId="0" xfId="0" applyFont="1" applyFill="1" applyBorder="1" applyProtection="1">
      <protection locked="0"/>
    </xf>
    <xf numFmtId="0" fontId="17" fillId="2" borderId="0" xfId="0" applyFont="1" applyFill="1" applyBorder="1" applyProtection="1">
      <protection locked="0"/>
    </xf>
    <xf numFmtId="164" fontId="16" fillId="2" borderId="0" xfId="2" applyNumberFormat="1" applyFont="1" applyFill="1" applyBorder="1" applyProtection="1">
      <protection locked="0"/>
    </xf>
    <xf numFmtId="0" fontId="17" fillId="2" borderId="0" xfId="0" applyFont="1" applyFill="1" applyProtection="1"/>
    <xf numFmtId="0" fontId="17" fillId="2" borderId="0" xfId="0" applyFont="1" applyFill="1" applyBorder="1" applyAlignment="1" applyProtection="1">
      <alignment horizontal="left"/>
      <protection locked="0"/>
    </xf>
    <xf numFmtId="165" fontId="2" fillId="2" borderId="0" xfId="1" applyNumberFormat="1" applyFont="1" applyFill="1" applyBorder="1" applyProtection="1">
      <protection locked="0"/>
    </xf>
    <xf numFmtId="0" fontId="17" fillId="3" borderId="9" xfId="0" applyFont="1" applyFill="1" applyBorder="1" applyAlignment="1" applyProtection="1">
      <alignment horizontal="left"/>
      <protection locked="0"/>
    </xf>
    <xf numFmtId="0" fontId="17" fillId="3" borderId="7" xfId="0" applyFont="1" applyFill="1" applyBorder="1" applyAlignment="1" applyProtection="1">
      <alignment horizontal="left"/>
      <protection locked="0"/>
    </xf>
    <xf numFmtId="0" fontId="17" fillId="3" borderId="10" xfId="0" applyFont="1" applyFill="1" applyBorder="1" applyAlignment="1" applyProtection="1">
      <alignment horizontal="left"/>
      <protection locked="0"/>
    </xf>
    <xf numFmtId="0" fontId="17" fillId="3" borderId="11" xfId="0" applyFont="1" applyFill="1" applyBorder="1" applyAlignment="1" applyProtection="1">
      <alignment horizontal="left"/>
      <protection locked="0"/>
    </xf>
    <xf numFmtId="0" fontId="17" fillId="3" borderId="0" xfId="0" applyFont="1" applyFill="1" applyBorder="1" applyAlignment="1" applyProtection="1">
      <alignment horizontal="left"/>
      <protection locked="0"/>
    </xf>
    <xf numFmtId="0" fontId="17" fillId="3" borderId="12" xfId="0" applyFont="1" applyFill="1" applyBorder="1" applyAlignment="1" applyProtection="1">
      <alignment horizontal="left"/>
      <protection locked="0"/>
    </xf>
    <xf numFmtId="0" fontId="17" fillId="3" borderId="13" xfId="0" applyFont="1" applyFill="1" applyBorder="1" applyAlignment="1" applyProtection="1">
      <alignment horizontal="left"/>
      <protection locked="0"/>
    </xf>
    <xf numFmtId="0" fontId="17" fillId="3" borderId="5" xfId="0" applyFont="1" applyFill="1" applyBorder="1" applyAlignment="1" applyProtection="1">
      <alignment horizontal="left"/>
      <protection locked="0"/>
    </xf>
    <xf numFmtId="0" fontId="29" fillId="3" borderId="5" xfId="0" applyFont="1" applyFill="1" applyBorder="1" applyAlignment="1" applyProtection="1">
      <alignment horizontal="left"/>
      <protection locked="0"/>
    </xf>
    <xf numFmtId="0" fontId="17" fillId="0" borderId="5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165" fontId="2" fillId="0" borderId="4" xfId="1" applyNumberFormat="1" applyFont="1" applyBorder="1" applyProtection="1">
      <protection locked="0"/>
    </xf>
    <xf numFmtId="0" fontId="31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Protection="1">
      <protection locked="0"/>
    </xf>
    <xf numFmtId="44" fontId="2" fillId="0" borderId="0" xfId="2" applyFont="1" applyProtection="1">
      <protection locked="0"/>
    </xf>
    <xf numFmtId="0" fontId="32" fillId="0" borderId="1" xfId="0" applyFont="1" applyBorder="1" applyAlignment="1" applyProtection="1">
      <alignment horizontal="right"/>
    </xf>
    <xf numFmtId="0" fontId="32" fillId="0" borderId="3" xfId="0" applyFont="1" applyBorder="1" applyAlignment="1" applyProtection="1">
      <alignment horizontal="right"/>
    </xf>
    <xf numFmtId="165" fontId="2" fillId="0" borderId="0" xfId="1" applyNumberFormat="1" applyFont="1" applyFill="1" applyBorder="1" applyProtection="1">
      <protection locked="0"/>
    </xf>
    <xf numFmtId="0" fontId="31" fillId="0" borderId="6" xfId="0" applyFont="1" applyFill="1" applyBorder="1" applyAlignment="1" applyProtection="1">
      <alignment horizontal="left" vertical="center"/>
      <protection locked="0"/>
    </xf>
    <xf numFmtId="164" fontId="5" fillId="0" borderId="5" xfId="2" applyNumberFormat="1" applyFont="1" applyFill="1" applyBorder="1" applyProtection="1"/>
    <xf numFmtId="164" fontId="5" fillId="0" borderId="6" xfId="2" applyNumberFormat="1" applyFont="1" applyFill="1" applyBorder="1" applyProtection="1"/>
    <xf numFmtId="164" fontId="2" fillId="0" borderId="4" xfId="2" applyNumberFormat="1" applyFont="1" applyFill="1" applyBorder="1" applyProtection="1"/>
    <xf numFmtId="164" fontId="2" fillId="0" borderId="4" xfId="0" applyNumberFormat="1" applyFont="1" applyFill="1" applyBorder="1"/>
    <xf numFmtId="164" fontId="2" fillId="0" borderId="8" xfId="2" applyNumberFormat="1" applyFont="1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32" fillId="0" borderId="3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2" fillId="0" borderId="0" xfId="0" applyFont="1" applyFill="1" applyProtection="1"/>
    <xf numFmtId="164" fontId="5" fillId="0" borderId="7" xfId="2" applyNumberFormat="1" applyFont="1" applyFill="1" applyBorder="1" applyProtection="1"/>
    <xf numFmtId="0" fontId="31" fillId="0" borderId="15" xfId="0" applyFont="1" applyFill="1" applyBorder="1" applyAlignment="1" applyProtection="1">
      <alignment horizontal="left" vertical="center"/>
      <protection locked="0"/>
    </xf>
    <xf numFmtId="164" fontId="6" fillId="3" borderId="5" xfId="2" applyNumberFormat="1" applyFont="1" applyFill="1" applyBorder="1" applyProtection="1"/>
    <xf numFmtId="0" fontId="33" fillId="0" borderId="3" xfId="0" applyFont="1" applyFill="1" applyBorder="1" applyAlignment="1" applyProtection="1">
      <alignment horizontal="right"/>
    </xf>
    <xf numFmtId="0" fontId="33" fillId="0" borderId="0" xfId="0" applyFont="1" applyFill="1" applyProtection="1"/>
    <xf numFmtId="0" fontId="35" fillId="0" borderId="6" xfId="0" applyFont="1" applyFill="1" applyBorder="1" applyProtection="1"/>
    <xf numFmtId="0" fontId="36" fillId="0" borderId="6" xfId="0" applyFont="1" applyFill="1" applyBorder="1" applyProtection="1"/>
    <xf numFmtId="164" fontId="33" fillId="0" borderId="4" xfId="2" applyNumberFormat="1" applyFont="1" applyFill="1" applyBorder="1" applyProtection="1"/>
    <xf numFmtId="0" fontId="17" fillId="2" borderId="0" xfId="0" applyFont="1" applyFill="1" applyBorder="1" applyAlignment="1" applyProtection="1">
      <alignment horizontal="center" wrapText="1"/>
    </xf>
    <xf numFmtId="164" fontId="2" fillId="5" borderId="4" xfId="0" applyNumberFormat="1" applyFont="1" applyFill="1" applyBorder="1" applyProtection="1"/>
    <xf numFmtId="0" fontId="13" fillId="5" borderId="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64" fontId="37" fillId="0" borderId="7" xfId="2" applyNumberFormat="1" applyFont="1" applyFill="1" applyBorder="1" applyProtection="1"/>
    <xf numFmtId="0" fontId="2" fillId="5" borderId="15" xfId="0" applyFont="1" applyFill="1" applyBorder="1" applyProtection="1"/>
    <xf numFmtId="0" fontId="2" fillId="5" borderId="0" xfId="0" applyFont="1" applyFill="1" applyProtection="1"/>
    <xf numFmtId="0" fontId="33" fillId="5" borderId="0" xfId="0" applyFont="1" applyFill="1" applyBorder="1" applyProtection="1"/>
    <xf numFmtId="0" fontId="34" fillId="5" borderId="0" xfId="0" applyFont="1" applyFill="1" applyBorder="1" applyAlignment="1" applyProtection="1">
      <alignment horizontal="right"/>
    </xf>
    <xf numFmtId="164" fontId="33" fillId="5" borderId="0" xfId="0" applyNumberFormat="1" applyFont="1" applyFill="1" applyBorder="1" applyProtection="1"/>
    <xf numFmtId="0" fontId="2" fillId="5" borderId="0" xfId="0" applyFont="1" applyFill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295</xdr:row>
      <xdr:rowOff>76200</xdr:rowOff>
    </xdr:from>
    <xdr:to>
      <xdr:col>1</xdr:col>
      <xdr:colOff>2085975</xdr:colOff>
      <xdr:row>300</xdr:row>
      <xdr:rowOff>85725</xdr:rowOff>
    </xdr:to>
    <xdr:pic>
      <xdr:nvPicPr>
        <xdr:cNvPr id="1532" name="Picture 10" descr="choice-black">
          <a:extLst>
            <a:ext uri="{FF2B5EF4-FFF2-40B4-BE49-F238E27FC236}">
              <a16:creationId xmlns:a16="http://schemas.microsoft.com/office/drawing/2014/main" id="{2502ACB5-8D4B-35A4-73BA-9AF072E7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234100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277</xdr:row>
          <xdr:rowOff>0</xdr:rowOff>
        </xdr:from>
        <xdr:to>
          <xdr:col>6</xdr:col>
          <xdr:colOff>0</xdr:colOff>
          <xdr:row>277</xdr:row>
          <xdr:rowOff>152400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101F-1334-4039-87D2-6D50A8ACAC9E}">
  <dimension ref="A1:J306"/>
  <sheetViews>
    <sheetView tabSelected="1" zoomScale="120" zoomScaleNormal="120" zoomScaleSheetLayoutView="100" zoomScalePageLayoutView="110" workbookViewId="0">
      <selection activeCell="E73" sqref="E73"/>
    </sheetView>
  </sheetViews>
  <sheetFormatPr defaultRowHeight="12" x14ac:dyDescent="0.2"/>
  <cols>
    <col min="1" max="1" width="1.28515625" style="3" customWidth="1"/>
    <col min="2" max="2" width="38.85546875" style="3" customWidth="1"/>
    <col min="3" max="3" width="1.140625" style="3" customWidth="1"/>
    <col min="4" max="4" width="8.7109375" style="3" customWidth="1"/>
    <col min="5" max="5" width="11.42578125" style="3" customWidth="1"/>
    <col min="6" max="6" width="18.28515625" style="3" customWidth="1"/>
    <col min="7" max="7" width="4" style="3" customWidth="1"/>
    <col min="8" max="8" width="16" style="3" customWidth="1"/>
    <col min="9" max="9" width="1.140625" style="3" customWidth="1"/>
    <col min="10" max="16384" width="9.140625" style="3"/>
  </cols>
  <sheetData>
    <row r="1" spans="1:9" ht="3" customHeight="1" x14ac:dyDescent="0.2">
      <c r="A1" s="1"/>
      <c r="B1" s="110"/>
      <c r="C1" s="110"/>
      <c r="D1" s="110"/>
      <c r="E1" s="110"/>
      <c r="F1" s="110"/>
      <c r="G1" s="111"/>
      <c r="H1" s="110"/>
      <c r="I1" s="1"/>
    </row>
    <row r="2" spans="1:9" s="5" customFormat="1" ht="15" customHeight="1" x14ac:dyDescent="0.2">
      <c r="A2" s="2"/>
      <c r="B2" s="197" t="s">
        <v>315</v>
      </c>
      <c r="C2" s="67"/>
      <c r="D2" s="59" t="s">
        <v>182</v>
      </c>
      <c r="E2" s="59"/>
      <c r="F2" s="68"/>
      <c r="G2" s="56"/>
      <c r="H2" s="59" t="s">
        <v>159</v>
      </c>
      <c r="I2" s="2"/>
    </row>
    <row r="3" spans="1:9" s="72" customFormat="1" ht="11.25" x14ac:dyDescent="0.2">
      <c r="A3" s="133"/>
      <c r="B3" s="125"/>
      <c r="C3" s="126"/>
      <c r="D3" s="127"/>
      <c r="E3" s="127"/>
      <c r="F3" s="128"/>
      <c r="G3" s="126"/>
      <c r="H3" s="129" t="s">
        <v>303</v>
      </c>
      <c r="I3" s="133"/>
    </row>
    <row r="4" spans="1:9" s="72" customFormat="1" ht="11.25" x14ac:dyDescent="0.2">
      <c r="A4" s="133"/>
      <c r="B4" s="125" t="s">
        <v>184</v>
      </c>
      <c r="C4" s="126"/>
      <c r="D4" s="127"/>
      <c r="E4" s="127"/>
      <c r="F4" s="128"/>
      <c r="G4" s="126"/>
      <c r="H4" s="129" t="s">
        <v>304</v>
      </c>
      <c r="I4" s="133"/>
    </row>
    <row r="5" spans="1:9" ht="15.75" customHeight="1" x14ac:dyDescent="0.2">
      <c r="A5" s="1"/>
      <c r="B5" s="124" t="s">
        <v>0</v>
      </c>
      <c r="C5" s="56"/>
      <c r="D5" s="124" t="s">
        <v>192</v>
      </c>
      <c r="E5" s="124" t="s">
        <v>193</v>
      </c>
      <c r="F5" s="124" t="s">
        <v>194</v>
      </c>
      <c r="G5" s="69"/>
      <c r="H5" s="124" t="s">
        <v>195</v>
      </c>
      <c r="I5" s="1"/>
    </row>
    <row r="6" spans="1:9" ht="3" customHeight="1" x14ac:dyDescent="0.2">
      <c r="A6" s="1"/>
      <c r="B6" s="71"/>
      <c r="C6" s="71"/>
      <c r="D6" s="71"/>
      <c r="E6" s="71"/>
      <c r="F6" s="71"/>
      <c r="G6" s="71"/>
      <c r="H6" s="71"/>
      <c r="I6" s="1"/>
    </row>
    <row r="7" spans="1:9" ht="12.75" customHeight="1" x14ac:dyDescent="0.2">
      <c r="A7" s="2"/>
      <c r="B7" s="157" t="s">
        <v>162</v>
      </c>
      <c r="C7" s="158"/>
      <c r="D7" s="158"/>
      <c r="E7" s="158"/>
      <c r="F7" s="158"/>
      <c r="G7" s="158"/>
      <c r="H7" s="159"/>
      <c r="I7" s="2"/>
    </row>
    <row r="8" spans="1:9" ht="12" customHeight="1" x14ac:dyDescent="0.2">
      <c r="A8" s="2"/>
      <c r="B8" s="160" t="s">
        <v>163</v>
      </c>
      <c r="C8" s="161"/>
      <c r="D8" s="161"/>
      <c r="E8" s="161"/>
      <c r="F8" s="161"/>
      <c r="G8" s="161"/>
      <c r="H8" s="162"/>
      <c r="I8" s="2"/>
    </row>
    <row r="9" spans="1:9" ht="12" customHeight="1" x14ac:dyDescent="0.2">
      <c r="A9" s="2"/>
      <c r="B9" s="160" t="s">
        <v>169</v>
      </c>
      <c r="C9" s="161"/>
      <c r="D9" s="161"/>
      <c r="E9" s="161"/>
      <c r="F9" s="161"/>
      <c r="G9" s="161"/>
      <c r="H9" s="162"/>
      <c r="I9" s="2"/>
    </row>
    <row r="10" spans="1:9" ht="12" customHeight="1" x14ac:dyDescent="0.2">
      <c r="A10" s="2"/>
      <c r="B10" s="160" t="s">
        <v>183</v>
      </c>
      <c r="C10" s="161"/>
      <c r="D10" s="161"/>
      <c r="E10" s="161"/>
      <c r="F10" s="161"/>
      <c r="G10" s="161"/>
      <c r="H10" s="162"/>
      <c r="I10" s="2"/>
    </row>
    <row r="11" spans="1:9" ht="12" customHeight="1" x14ac:dyDescent="0.2">
      <c r="A11" s="2"/>
      <c r="B11" s="163" t="s">
        <v>305</v>
      </c>
      <c r="C11" s="164"/>
      <c r="D11" s="165" t="s">
        <v>306</v>
      </c>
      <c r="E11" s="164"/>
      <c r="F11" s="164"/>
      <c r="G11" s="166"/>
      <c r="H11" s="167"/>
      <c r="I11" s="2"/>
    </row>
    <row r="12" spans="1:9" ht="12.75" x14ac:dyDescent="0.2">
      <c r="A12" s="2"/>
      <c r="B12" s="140" t="s">
        <v>196</v>
      </c>
      <c r="C12" s="7"/>
      <c r="D12" s="152" t="s">
        <v>171</v>
      </c>
      <c r="E12" s="14"/>
      <c r="F12" s="14"/>
      <c r="G12" s="14"/>
      <c r="H12" s="14"/>
      <c r="I12" s="2"/>
    </row>
    <row r="13" spans="1:9" ht="12.75" customHeight="1" x14ac:dyDescent="0.2">
      <c r="A13" s="2"/>
      <c r="B13" s="136" t="s">
        <v>164</v>
      </c>
      <c r="C13" s="49"/>
      <c r="D13" s="41" t="s">
        <v>120</v>
      </c>
      <c r="E13" s="169">
        <v>0</v>
      </c>
      <c r="F13" s="152" t="s">
        <v>111</v>
      </c>
      <c r="G13" s="116"/>
      <c r="H13" s="198">
        <f>IF(E13*837&gt;2500,E13*837,IF(E13*837&gt;0,2500,0))</f>
        <v>0</v>
      </c>
      <c r="I13" s="2"/>
    </row>
    <row r="14" spans="1:9" x14ac:dyDescent="0.2">
      <c r="A14" s="1"/>
      <c r="B14" s="137" t="s">
        <v>165</v>
      </c>
      <c r="C14" s="36"/>
      <c r="D14" s="42" t="s">
        <v>11</v>
      </c>
      <c r="E14" s="44">
        <v>0</v>
      </c>
      <c r="F14" s="149"/>
      <c r="G14" s="149"/>
      <c r="H14" s="149"/>
      <c r="I14" s="1"/>
    </row>
    <row r="15" spans="1:9" x14ac:dyDescent="0.2">
      <c r="A15" s="1"/>
      <c r="B15" s="138" t="s">
        <v>185</v>
      </c>
      <c r="C15" s="36"/>
      <c r="D15" s="43" t="s">
        <v>131</v>
      </c>
      <c r="E15" s="45">
        <v>0</v>
      </c>
      <c r="F15" s="62" t="s">
        <v>161</v>
      </c>
      <c r="G15" s="63"/>
      <c r="H15" s="63"/>
      <c r="I15" s="1"/>
    </row>
    <row r="16" spans="1:9" ht="5.25" customHeight="1" x14ac:dyDescent="0.2">
      <c r="A16" s="1"/>
      <c r="B16" s="64"/>
      <c r="C16" s="36"/>
      <c r="D16" s="65"/>
      <c r="E16" s="66"/>
      <c r="F16" s="62"/>
      <c r="G16" s="63"/>
      <c r="H16" s="63"/>
      <c r="I16" s="1"/>
    </row>
    <row r="17" spans="1:9" x14ac:dyDescent="0.2">
      <c r="A17" s="2"/>
      <c r="B17" s="4" t="s">
        <v>280</v>
      </c>
      <c r="C17" s="2"/>
      <c r="D17" s="10" t="s">
        <v>4</v>
      </c>
      <c r="E17" s="11"/>
      <c r="F17" s="172">
        <v>5.25</v>
      </c>
      <c r="G17" s="2"/>
      <c r="H17" s="13">
        <f t="shared" ref="H17:H59" si="0">E17*F17</f>
        <v>0</v>
      </c>
      <c r="I17" s="2"/>
    </row>
    <row r="18" spans="1:9" x14ac:dyDescent="0.2">
      <c r="A18" s="2"/>
      <c r="B18" s="4" t="s">
        <v>255</v>
      </c>
      <c r="C18" s="2"/>
      <c r="D18" s="10" t="s">
        <v>4</v>
      </c>
      <c r="E18" s="11"/>
      <c r="F18" s="172">
        <v>3.95</v>
      </c>
      <c r="G18" s="2"/>
      <c r="H18" s="13">
        <f t="shared" si="0"/>
        <v>0</v>
      </c>
      <c r="I18" s="2"/>
    </row>
    <row r="19" spans="1:9" x14ac:dyDescent="0.2">
      <c r="A19" s="2"/>
      <c r="B19" s="4" t="s">
        <v>219</v>
      </c>
      <c r="C19" s="2"/>
      <c r="D19" s="10" t="s">
        <v>208</v>
      </c>
      <c r="E19" s="11"/>
      <c r="F19" s="12">
        <v>0</v>
      </c>
      <c r="G19" s="2"/>
      <c r="H19" s="13">
        <f t="shared" si="0"/>
        <v>0</v>
      </c>
      <c r="I19" s="2"/>
    </row>
    <row r="20" spans="1:9" x14ac:dyDescent="0.2">
      <c r="A20" s="2"/>
      <c r="B20" s="4" t="s">
        <v>254</v>
      </c>
      <c r="C20" s="2"/>
      <c r="D20" s="10" t="s">
        <v>9</v>
      </c>
      <c r="E20" s="11"/>
      <c r="F20" s="172">
        <v>4.3</v>
      </c>
      <c r="G20" s="2"/>
      <c r="H20" s="13">
        <f t="shared" si="0"/>
        <v>0</v>
      </c>
      <c r="I20" s="2"/>
    </row>
    <row r="21" spans="1:9" x14ac:dyDescent="0.2">
      <c r="A21" s="2"/>
      <c r="B21" s="4" t="s">
        <v>253</v>
      </c>
      <c r="C21" s="2"/>
      <c r="D21" s="10" t="s">
        <v>28</v>
      </c>
      <c r="E21" s="11"/>
      <c r="F21" s="172">
        <v>17475</v>
      </c>
      <c r="G21" s="2"/>
      <c r="H21" s="13">
        <f t="shared" si="0"/>
        <v>0</v>
      </c>
      <c r="I21" s="2"/>
    </row>
    <row r="22" spans="1:9" x14ac:dyDescent="0.2">
      <c r="A22" s="2"/>
      <c r="B22" s="4" t="s">
        <v>252</v>
      </c>
      <c r="C22" s="2"/>
      <c r="D22" s="10" t="s">
        <v>28</v>
      </c>
      <c r="E22" s="11"/>
      <c r="F22" s="172">
        <v>1315</v>
      </c>
      <c r="G22" s="2"/>
      <c r="H22" s="13">
        <f t="shared" si="0"/>
        <v>0</v>
      </c>
      <c r="I22" s="2"/>
    </row>
    <row r="23" spans="1:9" x14ac:dyDescent="0.2">
      <c r="A23" s="2"/>
      <c r="B23" s="4" t="s">
        <v>251</v>
      </c>
      <c r="C23" s="2"/>
      <c r="D23" s="10" t="s">
        <v>28</v>
      </c>
      <c r="E23" s="11"/>
      <c r="F23" s="172">
        <v>4370</v>
      </c>
      <c r="G23" s="2"/>
      <c r="H23" s="13">
        <f t="shared" si="0"/>
        <v>0</v>
      </c>
      <c r="I23" s="2"/>
    </row>
    <row r="24" spans="1:9" x14ac:dyDescent="0.2">
      <c r="A24" s="2"/>
      <c r="B24" s="4" t="s">
        <v>250</v>
      </c>
      <c r="C24" s="2"/>
      <c r="D24" s="10" t="s">
        <v>4</v>
      </c>
      <c r="E24" s="11"/>
      <c r="F24" s="172">
        <v>0.6</v>
      </c>
      <c r="G24" s="2"/>
      <c r="H24" s="13">
        <f t="shared" si="0"/>
        <v>0</v>
      </c>
      <c r="I24" s="2"/>
    </row>
    <row r="25" spans="1:9" x14ac:dyDescent="0.2">
      <c r="A25" s="2"/>
      <c r="B25" s="4" t="s">
        <v>249</v>
      </c>
      <c r="C25" s="2"/>
      <c r="D25" s="10" t="s">
        <v>4</v>
      </c>
      <c r="E25" s="11"/>
      <c r="F25" s="172">
        <v>0.7</v>
      </c>
      <c r="G25" s="2"/>
      <c r="H25" s="13">
        <f t="shared" si="0"/>
        <v>0</v>
      </c>
      <c r="I25" s="2"/>
    </row>
    <row r="26" spans="1:9" x14ac:dyDescent="0.2">
      <c r="A26" s="2"/>
      <c r="B26" s="4" t="s">
        <v>281</v>
      </c>
      <c r="C26" s="2"/>
      <c r="D26" s="10" t="s">
        <v>28</v>
      </c>
      <c r="E26" s="11"/>
      <c r="F26" s="172">
        <v>8.6999999999999993</v>
      </c>
      <c r="G26" s="2"/>
      <c r="H26" s="13">
        <f t="shared" si="0"/>
        <v>0</v>
      </c>
      <c r="I26" s="2"/>
    </row>
    <row r="27" spans="1:9" x14ac:dyDescent="0.2">
      <c r="A27" s="2"/>
      <c r="B27" s="4" t="s">
        <v>248</v>
      </c>
      <c r="C27" s="2"/>
      <c r="D27" s="10" t="s">
        <v>9</v>
      </c>
      <c r="E27" s="11"/>
      <c r="F27" s="172">
        <v>12.2</v>
      </c>
      <c r="G27" s="2"/>
      <c r="H27" s="13">
        <f t="shared" si="0"/>
        <v>0</v>
      </c>
      <c r="I27" s="2"/>
    </row>
    <row r="28" spans="1:9" x14ac:dyDescent="0.2">
      <c r="A28" s="2"/>
      <c r="B28" s="4" t="s">
        <v>247</v>
      </c>
      <c r="C28" s="2"/>
      <c r="D28" s="10" t="s">
        <v>28</v>
      </c>
      <c r="E28" s="11"/>
      <c r="F28" s="172">
        <v>22.7</v>
      </c>
      <c r="G28" s="2"/>
      <c r="H28" s="13">
        <f t="shared" si="0"/>
        <v>0</v>
      </c>
      <c r="I28" s="2"/>
    </row>
    <row r="29" spans="1:9" x14ac:dyDescent="0.2">
      <c r="A29" s="2"/>
      <c r="B29" s="4" t="s">
        <v>246</v>
      </c>
      <c r="C29" s="2"/>
      <c r="D29" s="10" t="s">
        <v>28</v>
      </c>
      <c r="E29" s="11"/>
      <c r="F29" s="172">
        <v>350</v>
      </c>
      <c r="G29" s="2"/>
      <c r="H29" s="13">
        <f t="shared" si="0"/>
        <v>0</v>
      </c>
      <c r="I29" s="2"/>
    </row>
    <row r="30" spans="1:9" x14ac:dyDescent="0.2">
      <c r="A30" s="2"/>
      <c r="B30" s="4" t="s">
        <v>186</v>
      </c>
      <c r="C30" s="2"/>
      <c r="D30" s="10" t="s">
        <v>4</v>
      </c>
      <c r="E30" s="11"/>
      <c r="F30" s="172">
        <v>2.2000000000000002</v>
      </c>
      <c r="G30" s="2"/>
      <c r="H30" s="13">
        <f t="shared" si="0"/>
        <v>0</v>
      </c>
      <c r="I30" s="2"/>
    </row>
    <row r="31" spans="1:9" x14ac:dyDescent="0.2">
      <c r="A31" s="2"/>
      <c r="B31" s="4" t="s">
        <v>282</v>
      </c>
      <c r="C31" s="2"/>
      <c r="D31" s="10" t="s">
        <v>9</v>
      </c>
      <c r="E31" s="11"/>
      <c r="F31" s="172">
        <v>30.5</v>
      </c>
      <c r="G31" s="2"/>
      <c r="H31" s="13">
        <f t="shared" si="0"/>
        <v>0</v>
      </c>
      <c r="I31" s="2"/>
    </row>
    <row r="32" spans="1:9" x14ac:dyDescent="0.2">
      <c r="A32" s="2"/>
      <c r="B32" s="4" t="s">
        <v>91</v>
      </c>
      <c r="C32" s="2"/>
      <c r="D32" s="10" t="s">
        <v>9</v>
      </c>
      <c r="E32" s="11"/>
      <c r="F32" s="172">
        <v>21.85</v>
      </c>
      <c r="G32" s="2"/>
      <c r="H32" s="13">
        <f t="shared" si="0"/>
        <v>0</v>
      </c>
      <c r="I32" s="2"/>
    </row>
    <row r="33" spans="1:9" x14ac:dyDescent="0.2">
      <c r="A33" s="2"/>
      <c r="B33" s="4" t="s">
        <v>133</v>
      </c>
      <c r="C33" s="2"/>
      <c r="D33" s="10" t="s">
        <v>9</v>
      </c>
      <c r="E33" s="11"/>
      <c r="F33" s="172">
        <v>31.4</v>
      </c>
      <c r="G33" s="2"/>
      <c r="H33" s="13">
        <f t="shared" si="0"/>
        <v>0</v>
      </c>
      <c r="I33" s="2"/>
    </row>
    <row r="34" spans="1:9" x14ac:dyDescent="0.2">
      <c r="A34" s="2"/>
      <c r="B34" s="4" t="s">
        <v>132</v>
      </c>
      <c r="C34" s="2"/>
      <c r="D34" s="10" t="s">
        <v>9</v>
      </c>
      <c r="E34" s="11"/>
      <c r="F34" s="172">
        <v>43.7</v>
      </c>
      <c r="G34" s="2"/>
      <c r="H34" s="13">
        <f t="shared" si="0"/>
        <v>0</v>
      </c>
      <c r="I34" s="2"/>
    </row>
    <row r="35" spans="1:9" x14ac:dyDescent="0.2">
      <c r="A35" s="2"/>
      <c r="B35" s="4" t="s">
        <v>241</v>
      </c>
      <c r="C35" s="2"/>
      <c r="D35" s="10" t="s">
        <v>9</v>
      </c>
      <c r="E35" s="11"/>
      <c r="F35" s="172">
        <v>65</v>
      </c>
      <c r="G35" s="2"/>
      <c r="H35" s="13">
        <f t="shared" si="0"/>
        <v>0</v>
      </c>
      <c r="I35" s="2"/>
    </row>
    <row r="36" spans="1:9" x14ac:dyDescent="0.2">
      <c r="A36" s="2"/>
      <c r="B36" s="4" t="s">
        <v>242</v>
      </c>
      <c r="C36" s="2"/>
      <c r="D36" s="10" t="s">
        <v>9</v>
      </c>
      <c r="E36" s="11"/>
      <c r="F36" s="172">
        <v>84</v>
      </c>
      <c r="G36" s="2"/>
      <c r="H36" s="13">
        <f t="shared" si="0"/>
        <v>0</v>
      </c>
      <c r="I36" s="2"/>
    </row>
    <row r="37" spans="1:9" x14ac:dyDescent="0.2">
      <c r="A37" s="2"/>
      <c r="B37" s="4" t="s">
        <v>243</v>
      </c>
      <c r="C37" s="2"/>
      <c r="D37" s="10" t="s">
        <v>9</v>
      </c>
      <c r="E37" s="11"/>
      <c r="F37" s="172">
        <v>122</v>
      </c>
      <c r="G37" s="2"/>
      <c r="H37" s="13">
        <f t="shared" si="0"/>
        <v>0</v>
      </c>
      <c r="I37" s="2"/>
    </row>
    <row r="38" spans="1:9" x14ac:dyDescent="0.2">
      <c r="A38" s="2"/>
      <c r="B38" s="4" t="s">
        <v>244</v>
      </c>
      <c r="C38" s="2"/>
      <c r="D38" s="10" t="s">
        <v>9</v>
      </c>
      <c r="E38" s="11"/>
      <c r="F38" s="172">
        <v>154</v>
      </c>
      <c r="G38" s="2"/>
      <c r="H38" s="13">
        <f t="shared" si="0"/>
        <v>0</v>
      </c>
      <c r="I38" s="2"/>
    </row>
    <row r="39" spans="1:9" x14ac:dyDescent="0.2">
      <c r="A39" s="2"/>
      <c r="B39" s="4" t="s">
        <v>92</v>
      </c>
      <c r="C39" s="2"/>
      <c r="D39" s="10" t="s">
        <v>28</v>
      </c>
      <c r="E39" s="11"/>
      <c r="F39" s="172">
        <v>105</v>
      </c>
      <c r="G39" s="2"/>
      <c r="H39" s="13">
        <f t="shared" si="0"/>
        <v>0</v>
      </c>
      <c r="I39" s="2"/>
    </row>
    <row r="40" spans="1:9" x14ac:dyDescent="0.2">
      <c r="A40" s="2"/>
      <c r="B40" s="4" t="s">
        <v>93</v>
      </c>
      <c r="C40" s="2"/>
      <c r="D40" s="10" t="s">
        <v>28</v>
      </c>
      <c r="E40" s="11"/>
      <c r="F40" s="172">
        <v>315</v>
      </c>
      <c r="G40" s="2"/>
      <c r="H40" s="13">
        <f t="shared" si="0"/>
        <v>0</v>
      </c>
      <c r="I40" s="2"/>
    </row>
    <row r="41" spans="1:9" x14ac:dyDescent="0.2">
      <c r="A41" s="2"/>
      <c r="B41" s="4" t="s">
        <v>94</v>
      </c>
      <c r="C41" s="2"/>
      <c r="D41" s="10" t="s">
        <v>28</v>
      </c>
      <c r="E41" s="11"/>
      <c r="F41" s="172">
        <v>620</v>
      </c>
      <c r="G41" s="2"/>
      <c r="H41" s="13">
        <f t="shared" si="0"/>
        <v>0</v>
      </c>
      <c r="I41" s="2"/>
    </row>
    <row r="42" spans="1:9" x14ac:dyDescent="0.2">
      <c r="A42" s="2"/>
      <c r="B42" s="4" t="s">
        <v>95</v>
      </c>
      <c r="C42" s="2"/>
      <c r="D42" s="10" t="s">
        <v>28</v>
      </c>
      <c r="E42" s="11"/>
      <c r="F42" s="172">
        <v>1050</v>
      </c>
      <c r="G42" s="2"/>
      <c r="H42" s="13">
        <f t="shared" si="0"/>
        <v>0</v>
      </c>
      <c r="I42" s="2"/>
    </row>
    <row r="43" spans="1:9" x14ac:dyDescent="0.2">
      <c r="A43" s="2"/>
      <c r="B43" s="4" t="s">
        <v>283</v>
      </c>
      <c r="C43" s="2"/>
      <c r="D43" s="10" t="s">
        <v>9</v>
      </c>
      <c r="E43" s="11"/>
      <c r="F43" s="172">
        <v>36.799999999999997</v>
      </c>
      <c r="G43" s="2"/>
      <c r="H43" s="13">
        <f t="shared" si="0"/>
        <v>0</v>
      </c>
      <c r="I43" s="2"/>
    </row>
    <row r="44" spans="1:9" x14ac:dyDescent="0.2">
      <c r="A44" s="1"/>
      <c r="B44" s="4" t="s">
        <v>134</v>
      </c>
      <c r="C44" s="2"/>
      <c r="D44" s="10" t="s">
        <v>9</v>
      </c>
      <c r="E44" s="11"/>
      <c r="F44" s="172">
        <v>31.5</v>
      </c>
      <c r="G44" s="2"/>
      <c r="H44" s="13">
        <f t="shared" si="0"/>
        <v>0</v>
      </c>
      <c r="I44" s="2"/>
    </row>
    <row r="45" spans="1:9" x14ac:dyDescent="0.2">
      <c r="A45" s="1"/>
      <c r="B45" s="4" t="s">
        <v>140</v>
      </c>
      <c r="C45" s="2"/>
      <c r="D45" s="10" t="s">
        <v>28</v>
      </c>
      <c r="E45" s="11"/>
      <c r="F45" s="172">
        <v>6920</v>
      </c>
      <c r="G45" s="2"/>
      <c r="H45" s="13">
        <f t="shared" si="0"/>
        <v>0</v>
      </c>
      <c r="I45" s="2"/>
    </row>
    <row r="46" spans="1:9" x14ac:dyDescent="0.2">
      <c r="A46" s="1"/>
      <c r="B46" s="4" t="s">
        <v>153</v>
      </c>
      <c r="C46" s="2"/>
      <c r="D46" s="10" t="s">
        <v>28</v>
      </c>
      <c r="E46" s="11"/>
      <c r="F46" s="172">
        <v>7680</v>
      </c>
      <c r="G46" s="2"/>
      <c r="H46" s="13">
        <f t="shared" si="0"/>
        <v>0</v>
      </c>
      <c r="I46" s="2"/>
    </row>
    <row r="47" spans="1:9" x14ac:dyDescent="0.2">
      <c r="A47" s="1"/>
      <c r="B47" s="4" t="s">
        <v>136</v>
      </c>
      <c r="C47" s="2"/>
      <c r="D47" s="10" t="s">
        <v>28</v>
      </c>
      <c r="E47" s="11"/>
      <c r="F47" s="172">
        <v>5415</v>
      </c>
      <c r="G47" s="2"/>
      <c r="H47" s="13">
        <f t="shared" si="0"/>
        <v>0</v>
      </c>
      <c r="I47" s="2"/>
    </row>
    <row r="48" spans="1:9" x14ac:dyDescent="0.2">
      <c r="A48" s="1"/>
      <c r="B48" s="4" t="s">
        <v>137</v>
      </c>
      <c r="C48" s="2"/>
      <c r="D48" s="10" t="s">
        <v>28</v>
      </c>
      <c r="E48" s="11"/>
      <c r="F48" s="172">
        <v>6115</v>
      </c>
      <c r="G48" s="2"/>
      <c r="H48" s="13">
        <f t="shared" si="0"/>
        <v>0</v>
      </c>
      <c r="I48" s="2"/>
    </row>
    <row r="49" spans="1:9" x14ac:dyDescent="0.2">
      <c r="A49" s="1"/>
      <c r="B49" s="4" t="s">
        <v>54</v>
      </c>
      <c r="C49" s="2"/>
      <c r="D49" s="10" t="s">
        <v>28</v>
      </c>
      <c r="E49" s="11"/>
      <c r="F49" s="172">
        <v>6115</v>
      </c>
      <c r="G49" s="2"/>
      <c r="H49" s="13">
        <f t="shared" si="0"/>
        <v>0</v>
      </c>
      <c r="I49" s="2"/>
    </row>
    <row r="50" spans="1:9" x14ac:dyDescent="0.2">
      <c r="A50" s="1"/>
      <c r="B50" s="4" t="s">
        <v>58</v>
      </c>
      <c r="C50" s="2"/>
      <c r="D50" s="10" t="s">
        <v>28</v>
      </c>
      <c r="E50" s="11"/>
      <c r="F50" s="172">
        <v>3145</v>
      </c>
      <c r="G50" s="2"/>
      <c r="H50" s="13">
        <f t="shared" si="0"/>
        <v>0</v>
      </c>
      <c r="I50" s="2"/>
    </row>
    <row r="51" spans="1:9" x14ac:dyDescent="0.2">
      <c r="A51" s="1"/>
      <c r="B51" s="4" t="s">
        <v>142</v>
      </c>
      <c r="C51" s="2"/>
      <c r="D51" s="10" t="s">
        <v>28</v>
      </c>
      <c r="E51" s="11"/>
      <c r="F51" s="172">
        <v>4625</v>
      </c>
      <c r="G51" s="2"/>
      <c r="H51" s="13">
        <f t="shared" si="0"/>
        <v>0</v>
      </c>
      <c r="I51" s="2"/>
    </row>
    <row r="52" spans="1:9" x14ac:dyDescent="0.2">
      <c r="A52" s="1"/>
      <c r="B52" s="4" t="s">
        <v>278</v>
      </c>
      <c r="C52" s="2"/>
      <c r="D52" s="10" t="s">
        <v>4</v>
      </c>
      <c r="E52" s="11"/>
      <c r="F52" s="172">
        <v>7.9</v>
      </c>
      <c r="G52" s="2"/>
      <c r="H52" s="13">
        <f t="shared" si="0"/>
        <v>0</v>
      </c>
      <c r="I52" s="2"/>
    </row>
    <row r="53" spans="1:9" x14ac:dyDescent="0.2">
      <c r="A53" s="1"/>
      <c r="B53" s="4" t="s">
        <v>139</v>
      </c>
      <c r="C53" s="2"/>
      <c r="D53" s="10" t="s">
        <v>28</v>
      </c>
      <c r="E53" s="11"/>
      <c r="F53" s="172">
        <v>5765</v>
      </c>
      <c r="G53" s="2"/>
      <c r="H53" s="13">
        <f t="shared" si="0"/>
        <v>0</v>
      </c>
      <c r="I53" s="2"/>
    </row>
    <row r="54" spans="1:9" x14ac:dyDescent="0.2">
      <c r="A54" s="1"/>
      <c r="B54" s="4" t="s">
        <v>138</v>
      </c>
      <c r="C54" s="2"/>
      <c r="D54" s="10" t="s">
        <v>28</v>
      </c>
      <c r="E54" s="11"/>
      <c r="F54" s="172">
        <v>1155</v>
      </c>
      <c r="G54" s="2"/>
      <c r="H54" s="13">
        <f t="shared" si="0"/>
        <v>0</v>
      </c>
      <c r="I54" s="2"/>
    </row>
    <row r="55" spans="1:9" x14ac:dyDescent="0.2">
      <c r="A55" s="1"/>
      <c r="B55" s="4" t="s">
        <v>141</v>
      </c>
      <c r="C55" s="2"/>
      <c r="D55" s="10" t="s">
        <v>28</v>
      </c>
      <c r="E55" s="11"/>
      <c r="F55" s="172">
        <v>1665</v>
      </c>
      <c r="G55" s="2"/>
      <c r="H55" s="13">
        <f t="shared" si="0"/>
        <v>0</v>
      </c>
      <c r="I55" s="2"/>
    </row>
    <row r="56" spans="1:9" x14ac:dyDescent="0.2">
      <c r="A56" s="2"/>
      <c r="B56" s="4" t="s">
        <v>72</v>
      </c>
      <c r="C56" s="2"/>
      <c r="D56" s="10" t="s">
        <v>9</v>
      </c>
      <c r="E56" s="11"/>
      <c r="F56" s="172">
        <v>34.700000000000003</v>
      </c>
      <c r="G56" s="2"/>
      <c r="H56" s="13">
        <f t="shared" si="0"/>
        <v>0</v>
      </c>
      <c r="I56" s="2"/>
    </row>
    <row r="57" spans="1:9" x14ac:dyDescent="0.2">
      <c r="A57" s="1"/>
      <c r="B57" s="4" t="s">
        <v>300</v>
      </c>
      <c r="C57" s="2"/>
      <c r="D57" s="10" t="s">
        <v>4</v>
      </c>
      <c r="E57" s="11"/>
      <c r="F57" s="172">
        <v>57</v>
      </c>
      <c r="G57" s="2"/>
      <c r="H57" s="13">
        <f t="shared" si="0"/>
        <v>0</v>
      </c>
      <c r="I57" s="2"/>
    </row>
    <row r="58" spans="1:9" x14ac:dyDescent="0.2">
      <c r="A58" s="2"/>
      <c r="B58" s="4" t="s">
        <v>96</v>
      </c>
      <c r="C58" s="2"/>
      <c r="D58" s="10" t="s">
        <v>9</v>
      </c>
      <c r="E58" s="5"/>
      <c r="F58" s="172">
        <v>217</v>
      </c>
      <c r="G58" s="2"/>
      <c r="H58" s="13">
        <f t="shared" si="0"/>
        <v>0</v>
      </c>
      <c r="I58" s="2"/>
    </row>
    <row r="59" spans="1:9" x14ac:dyDescent="0.2">
      <c r="A59" s="2"/>
      <c r="B59" s="4" t="s">
        <v>245</v>
      </c>
      <c r="C59" s="2"/>
      <c r="D59" s="10" t="s">
        <v>11</v>
      </c>
      <c r="E59" s="5"/>
      <c r="F59" s="172">
        <v>157</v>
      </c>
      <c r="G59" s="2"/>
      <c r="H59" s="13">
        <f t="shared" si="0"/>
        <v>0</v>
      </c>
      <c r="I59" s="2"/>
    </row>
    <row r="60" spans="1:9" x14ac:dyDescent="0.2">
      <c r="A60" s="2"/>
      <c r="B60" s="4" t="s">
        <v>279</v>
      </c>
      <c r="C60" s="2"/>
      <c r="D60" s="10"/>
      <c r="E60" s="11"/>
      <c r="F60" s="12">
        <v>0</v>
      </c>
      <c r="G60" s="2"/>
      <c r="H60" s="13">
        <f>E60*F60</f>
        <v>0</v>
      </c>
      <c r="I60" s="2"/>
    </row>
    <row r="61" spans="1:9" ht="6" customHeight="1" x14ac:dyDescent="0.2">
      <c r="A61" s="2"/>
      <c r="B61" s="2"/>
      <c r="C61" s="2"/>
      <c r="D61" s="7"/>
      <c r="E61" s="156"/>
      <c r="F61" s="8"/>
      <c r="G61" s="2"/>
      <c r="H61" s="9"/>
      <c r="I61" s="2"/>
    </row>
    <row r="62" spans="1:9" x14ac:dyDescent="0.2">
      <c r="A62" s="1"/>
      <c r="B62" s="30" t="s">
        <v>191</v>
      </c>
      <c r="C62" s="30"/>
      <c r="D62" s="31"/>
      <c r="E62" s="32"/>
      <c r="F62" s="30"/>
      <c r="G62" s="1"/>
      <c r="H62" s="38">
        <f>0.15*SUM(H63:H67)</f>
        <v>0</v>
      </c>
      <c r="I62" s="1"/>
    </row>
    <row r="63" spans="1:9" ht="13.5" customHeight="1" x14ac:dyDescent="0.2">
      <c r="A63" s="2"/>
      <c r="B63" s="37" t="s">
        <v>174</v>
      </c>
      <c r="C63" s="29"/>
      <c r="D63" s="33"/>
      <c r="E63" s="34">
        <f>IF(E14&gt;0,E14-E67-E66-E65-E64,0)</f>
        <v>0</v>
      </c>
      <c r="F63" s="35">
        <v>26.75</v>
      </c>
      <c r="G63" s="2"/>
      <c r="H63" s="39">
        <f>E63*F63</f>
        <v>0</v>
      </c>
      <c r="I63" s="2"/>
    </row>
    <row r="64" spans="1:9" x14ac:dyDescent="0.2">
      <c r="A64" s="2"/>
      <c r="B64" s="37" t="s">
        <v>175</v>
      </c>
      <c r="C64" s="29"/>
      <c r="D64" s="33"/>
      <c r="E64" s="34">
        <f>IF(E14&gt;1000,E14-1000-E67-E66-E65,0)</f>
        <v>0</v>
      </c>
      <c r="F64" s="35">
        <v>20</v>
      </c>
      <c r="G64" s="2"/>
      <c r="H64" s="39">
        <f>E64*F64</f>
        <v>0</v>
      </c>
      <c r="I64" s="2"/>
    </row>
    <row r="65" spans="1:9" x14ac:dyDescent="0.2">
      <c r="A65" s="2"/>
      <c r="B65" s="37" t="s">
        <v>176</v>
      </c>
      <c r="C65" s="29"/>
      <c r="D65" s="33"/>
      <c r="E65" s="34">
        <f>IF(E14&gt;10000,E14-10000-E66-E67,0)</f>
        <v>0</v>
      </c>
      <c r="F65" s="35">
        <v>13.75</v>
      </c>
      <c r="G65" s="2"/>
      <c r="H65" s="39">
        <f>E65*F65</f>
        <v>0</v>
      </c>
      <c r="I65" s="2"/>
    </row>
    <row r="66" spans="1:9" x14ac:dyDescent="0.2">
      <c r="A66" s="2"/>
      <c r="B66" s="37" t="s">
        <v>177</v>
      </c>
      <c r="C66" s="29"/>
      <c r="D66" s="33"/>
      <c r="E66" s="34">
        <f>IF(E14&gt;50000,E14-50000-E67,0)</f>
        <v>0</v>
      </c>
      <c r="F66" s="35">
        <v>7.7</v>
      </c>
      <c r="G66" s="2"/>
      <c r="H66" s="39">
        <f>E66*F66</f>
        <v>0</v>
      </c>
      <c r="I66" s="2"/>
    </row>
    <row r="67" spans="1:9" x14ac:dyDescent="0.2">
      <c r="A67" s="2"/>
      <c r="B67" s="37" t="s">
        <v>178</v>
      </c>
      <c r="C67" s="29"/>
      <c r="D67" s="33"/>
      <c r="E67" s="34">
        <f>IF(E14&gt;100000,E14-100000,0)</f>
        <v>0</v>
      </c>
      <c r="F67" s="35">
        <v>6.2</v>
      </c>
      <c r="G67" s="2"/>
      <c r="H67" s="39">
        <f>E67*F67</f>
        <v>0</v>
      </c>
      <c r="I67" s="2"/>
    </row>
    <row r="68" spans="1:9" ht="12.75" x14ac:dyDescent="0.2">
      <c r="A68" s="2"/>
      <c r="B68" s="60" t="s">
        <v>172</v>
      </c>
      <c r="C68" s="60"/>
      <c r="D68" s="60"/>
      <c r="E68" s="60"/>
      <c r="F68" s="60"/>
      <c r="G68" s="57"/>
      <c r="H68" s="150">
        <f>SUM(H17:H67)*1.15</f>
        <v>0</v>
      </c>
      <c r="I68" s="2"/>
    </row>
    <row r="69" spans="1:9" ht="12.75" x14ac:dyDescent="0.2">
      <c r="A69" s="2"/>
      <c r="B69" s="57"/>
      <c r="C69" s="57"/>
      <c r="D69" s="57"/>
      <c r="E69" s="57"/>
      <c r="F69" s="57"/>
      <c r="G69" s="57"/>
      <c r="H69" s="153"/>
      <c r="I69" s="2"/>
    </row>
    <row r="70" spans="1:9" ht="6.75" customHeight="1" x14ac:dyDescent="0.2">
      <c r="A70" s="2"/>
      <c r="B70" s="60"/>
      <c r="C70" s="60"/>
      <c r="D70" s="60"/>
      <c r="E70" s="60"/>
      <c r="F70" s="60"/>
      <c r="G70" s="60"/>
      <c r="H70" s="150"/>
      <c r="I70" s="2"/>
    </row>
    <row r="71" spans="1:9" ht="12.75" x14ac:dyDescent="0.2">
      <c r="A71" s="1"/>
      <c r="B71" s="140" t="s">
        <v>197</v>
      </c>
      <c r="C71" s="155" t="s">
        <v>170</v>
      </c>
      <c r="D71" s="1"/>
      <c r="E71" s="141"/>
      <c r="F71" s="142"/>
      <c r="G71" s="14"/>
      <c r="H71" s="141"/>
      <c r="I71" s="2"/>
    </row>
    <row r="72" spans="1:9" ht="15" customHeight="1" x14ac:dyDescent="0.2">
      <c r="A72" s="2"/>
      <c r="B72" s="136" t="s">
        <v>166</v>
      </c>
      <c r="C72" s="49"/>
      <c r="D72" s="46" t="s">
        <v>123</v>
      </c>
      <c r="E72" s="169">
        <v>0</v>
      </c>
      <c r="F72" s="152" t="s">
        <v>111</v>
      </c>
      <c r="G72" s="116"/>
      <c r="H72" s="198">
        <f>IF(E72*837&gt;2500,E72*837,IF(E72*837&gt;0,2500,0))</f>
        <v>0</v>
      </c>
      <c r="I72" s="2"/>
    </row>
    <row r="73" spans="1:9" ht="15" customHeight="1" x14ac:dyDescent="0.2">
      <c r="A73" s="2"/>
      <c r="B73" s="139" t="s">
        <v>185</v>
      </c>
      <c r="C73" s="49"/>
      <c r="D73" s="40" t="s">
        <v>131</v>
      </c>
      <c r="E73" s="48">
        <v>0</v>
      </c>
      <c r="F73" s="62"/>
      <c r="G73" s="151"/>
      <c r="H73" s="152"/>
      <c r="I73" s="2"/>
    </row>
    <row r="74" spans="1:9" ht="7.5" customHeight="1" x14ac:dyDescent="0.2">
      <c r="A74" s="2"/>
      <c r="B74" s="14"/>
      <c r="C74" s="52"/>
      <c r="D74" s="1"/>
      <c r="E74" s="53"/>
      <c r="F74" s="15"/>
      <c r="G74" s="2"/>
      <c r="H74" s="15"/>
      <c r="I74" s="2"/>
    </row>
    <row r="75" spans="1:9" x14ac:dyDescent="0.2">
      <c r="A75" s="1"/>
      <c r="B75" s="16" t="s">
        <v>1</v>
      </c>
      <c r="C75" s="2"/>
      <c r="D75" s="10" t="s">
        <v>2</v>
      </c>
      <c r="E75" s="11"/>
      <c r="F75" s="172">
        <v>145</v>
      </c>
      <c r="G75" s="2"/>
      <c r="H75" s="13">
        <f t="shared" ref="H75:H130" si="1">E75*F75</f>
        <v>0</v>
      </c>
      <c r="I75" s="2"/>
    </row>
    <row r="76" spans="1:9" x14ac:dyDescent="0.2">
      <c r="A76" s="1"/>
      <c r="B76" s="17" t="s">
        <v>3</v>
      </c>
      <c r="C76" s="18"/>
      <c r="D76" s="10" t="s">
        <v>4</v>
      </c>
      <c r="E76" s="11"/>
      <c r="F76" s="172">
        <v>1.2</v>
      </c>
      <c r="G76" s="2"/>
      <c r="H76" s="13">
        <f t="shared" si="1"/>
        <v>0</v>
      </c>
      <c r="I76" s="2"/>
    </row>
    <row r="77" spans="1:9" x14ac:dyDescent="0.2">
      <c r="A77" s="1"/>
      <c r="B77" s="16" t="s">
        <v>5</v>
      </c>
      <c r="C77" s="2"/>
      <c r="D77" s="10" t="s">
        <v>4</v>
      </c>
      <c r="E77" s="11"/>
      <c r="F77" s="172">
        <v>1.45</v>
      </c>
      <c r="G77" s="2"/>
      <c r="H77" s="13">
        <f t="shared" si="1"/>
        <v>0</v>
      </c>
      <c r="I77" s="2"/>
    </row>
    <row r="78" spans="1:9" x14ac:dyDescent="0.2">
      <c r="A78" s="1"/>
      <c r="B78" s="16" t="s">
        <v>160</v>
      </c>
      <c r="C78" s="2"/>
      <c r="D78" s="10" t="s">
        <v>4</v>
      </c>
      <c r="E78" s="11"/>
      <c r="F78" s="172">
        <v>3.6</v>
      </c>
      <c r="G78" s="2"/>
      <c r="H78" s="13">
        <f t="shared" si="1"/>
        <v>0</v>
      </c>
      <c r="I78" s="2"/>
    </row>
    <row r="79" spans="1:9" x14ac:dyDescent="0.2">
      <c r="A79" s="1"/>
      <c r="B79" s="16" t="s">
        <v>188</v>
      </c>
      <c r="C79" s="2"/>
      <c r="D79" s="10" t="s">
        <v>4</v>
      </c>
      <c r="E79" s="11"/>
      <c r="F79" s="172">
        <v>4</v>
      </c>
      <c r="G79" s="2"/>
      <c r="H79" s="13">
        <f t="shared" si="1"/>
        <v>0</v>
      </c>
      <c r="I79" s="2"/>
    </row>
    <row r="80" spans="1:9" x14ac:dyDescent="0.2">
      <c r="A80" s="1"/>
      <c r="B80" s="16" t="s">
        <v>189</v>
      </c>
      <c r="C80" s="2"/>
      <c r="D80" s="10" t="s">
        <v>4</v>
      </c>
      <c r="E80" s="11"/>
      <c r="F80" s="172">
        <v>6</v>
      </c>
      <c r="G80" s="2"/>
      <c r="H80" s="13">
        <f t="shared" si="1"/>
        <v>0</v>
      </c>
      <c r="I80" s="2"/>
    </row>
    <row r="81" spans="1:9" x14ac:dyDescent="0.2">
      <c r="A81" s="1"/>
      <c r="B81" s="16" t="s">
        <v>190</v>
      </c>
      <c r="C81" s="2"/>
      <c r="D81" s="10" t="s">
        <v>4</v>
      </c>
      <c r="E81" s="11"/>
      <c r="F81" s="172">
        <v>7.3</v>
      </c>
      <c r="G81" s="2"/>
      <c r="H81" s="13">
        <f t="shared" si="1"/>
        <v>0</v>
      </c>
      <c r="I81" s="2"/>
    </row>
    <row r="82" spans="1:9" x14ac:dyDescent="0.2">
      <c r="A82" s="1"/>
      <c r="B82" s="16" t="s">
        <v>6</v>
      </c>
      <c r="C82" s="2"/>
      <c r="D82" s="10" t="s">
        <v>4</v>
      </c>
      <c r="E82" s="11"/>
      <c r="F82" s="172">
        <v>0.5</v>
      </c>
      <c r="G82" s="2"/>
      <c r="H82" s="13">
        <f t="shared" si="1"/>
        <v>0</v>
      </c>
      <c r="I82" s="2"/>
    </row>
    <row r="83" spans="1:9" x14ac:dyDescent="0.2">
      <c r="A83" s="1"/>
      <c r="B83" s="16" t="s">
        <v>7</v>
      </c>
      <c r="C83" s="2"/>
      <c r="D83" s="10" t="s">
        <v>4</v>
      </c>
      <c r="E83" s="11"/>
      <c r="F83" s="172">
        <v>0.9</v>
      </c>
      <c r="G83" s="2"/>
      <c r="H83" s="13">
        <f t="shared" si="1"/>
        <v>0</v>
      </c>
      <c r="I83" s="2"/>
    </row>
    <row r="84" spans="1:9" x14ac:dyDescent="0.2">
      <c r="A84" s="1"/>
      <c r="B84" s="16" t="s">
        <v>8</v>
      </c>
      <c r="C84" s="2"/>
      <c r="D84" s="10" t="s">
        <v>4</v>
      </c>
      <c r="E84" s="11"/>
      <c r="F84" s="172">
        <v>1.3</v>
      </c>
      <c r="G84" s="2"/>
      <c r="H84" s="13">
        <f t="shared" si="1"/>
        <v>0</v>
      </c>
      <c r="I84" s="2"/>
    </row>
    <row r="85" spans="1:9" x14ac:dyDescent="0.2">
      <c r="A85" s="1"/>
      <c r="B85" s="16" t="s">
        <v>284</v>
      </c>
      <c r="C85" s="2"/>
      <c r="D85" s="10" t="s">
        <v>9</v>
      </c>
      <c r="E85" s="11"/>
      <c r="F85" s="172">
        <v>3.1</v>
      </c>
      <c r="G85" s="2"/>
      <c r="H85" s="13">
        <f t="shared" si="1"/>
        <v>0</v>
      </c>
      <c r="I85" s="2"/>
    </row>
    <row r="86" spans="1:9" x14ac:dyDescent="0.2">
      <c r="A86" s="1"/>
      <c r="B86" s="16" t="s">
        <v>10</v>
      </c>
      <c r="C86" s="2"/>
      <c r="D86" s="10" t="s">
        <v>11</v>
      </c>
      <c r="E86" s="11"/>
      <c r="F86" s="172">
        <v>79</v>
      </c>
      <c r="G86" s="2"/>
      <c r="H86" s="13">
        <f t="shared" si="1"/>
        <v>0</v>
      </c>
      <c r="I86" s="2"/>
    </row>
    <row r="87" spans="1:9" x14ac:dyDescent="0.2">
      <c r="A87" s="1"/>
      <c r="B87" s="16" t="s">
        <v>12</v>
      </c>
      <c r="C87" s="2"/>
      <c r="D87" s="10" t="s">
        <v>4</v>
      </c>
      <c r="E87" s="11"/>
      <c r="F87" s="172">
        <v>0.75</v>
      </c>
      <c r="G87" s="2"/>
      <c r="H87" s="13">
        <f t="shared" si="1"/>
        <v>0</v>
      </c>
      <c r="I87" s="2"/>
    </row>
    <row r="88" spans="1:9" x14ac:dyDescent="0.2">
      <c r="A88" s="1"/>
      <c r="B88" s="16" t="s">
        <v>285</v>
      </c>
      <c r="C88" s="2"/>
      <c r="D88" s="10" t="s">
        <v>4</v>
      </c>
      <c r="E88" s="11"/>
      <c r="F88" s="172">
        <v>0.75</v>
      </c>
      <c r="G88" s="2"/>
      <c r="H88" s="13">
        <f t="shared" si="1"/>
        <v>0</v>
      </c>
      <c r="I88" s="2"/>
    </row>
    <row r="89" spans="1:9" x14ac:dyDescent="0.2">
      <c r="A89" s="1"/>
      <c r="B89" s="16" t="s">
        <v>13</v>
      </c>
      <c r="C89" s="2"/>
      <c r="D89" s="10" t="s">
        <v>9</v>
      </c>
      <c r="E89" s="11"/>
      <c r="F89" s="172">
        <v>13.15</v>
      </c>
      <c r="G89" s="2"/>
      <c r="H89" s="13">
        <f t="shared" si="1"/>
        <v>0</v>
      </c>
      <c r="I89" s="2"/>
    </row>
    <row r="90" spans="1:9" x14ac:dyDescent="0.2">
      <c r="A90" s="1"/>
      <c r="B90" s="16" t="s">
        <v>14</v>
      </c>
      <c r="C90" s="2"/>
      <c r="D90" s="10" t="s">
        <v>9</v>
      </c>
      <c r="E90" s="11"/>
      <c r="F90" s="172">
        <v>2.2000000000000002</v>
      </c>
      <c r="G90" s="2"/>
      <c r="H90" s="13">
        <f t="shared" si="1"/>
        <v>0</v>
      </c>
      <c r="I90" s="2"/>
    </row>
    <row r="91" spans="1:9" x14ac:dyDescent="0.2">
      <c r="A91" s="1"/>
      <c r="B91" s="16" t="s">
        <v>15</v>
      </c>
      <c r="C91" s="2"/>
      <c r="D91" s="10" t="s">
        <v>4</v>
      </c>
      <c r="E91" s="11"/>
      <c r="F91" s="172">
        <v>2.4</v>
      </c>
      <c r="G91" s="2"/>
      <c r="H91" s="13">
        <f t="shared" si="1"/>
        <v>0</v>
      </c>
      <c r="I91" s="2"/>
    </row>
    <row r="92" spans="1:9" x14ac:dyDescent="0.2">
      <c r="A92" s="1"/>
      <c r="B92" s="4" t="s">
        <v>16</v>
      </c>
      <c r="C92" s="2"/>
      <c r="D92" s="10" t="s">
        <v>11</v>
      </c>
      <c r="E92" s="11"/>
      <c r="F92" s="172">
        <v>42</v>
      </c>
      <c r="G92" s="2"/>
      <c r="H92" s="13">
        <f t="shared" si="1"/>
        <v>0</v>
      </c>
      <c r="I92" s="2"/>
    </row>
    <row r="93" spans="1:9" x14ac:dyDescent="0.2">
      <c r="A93" s="1"/>
      <c r="B93" s="4" t="s">
        <v>148</v>
      </c>
      <c r="C93" s="2"/>
      <c r="D93" s="10" t="s">
        <v>11</v>
      </c>
      <c r="E93" s="11"/>
      <c r="F93" s="172">
        <v>39</v>
      </c>
      <c r="G93" s="2"/>
      <c r="H93" s="13">
        <f t="shared" si="1"/>
        <v>0</v>
      </c>
      <c r="I93" s="2"/>
    </row>
    <row r="94" spans="1:9" x14ac:dyDescent="0.2">
      <c r="A94" s="1"/>
      <c r="B94" s="4" t="s">
        <v>17</v>
      </c>
      <c r="C94" s="2"/>
      <c r="D94" s="10" t="s">
        <v>9</v>
      </c>
      <c r="E94" s="11"/>
      <c r="F94" s="172">
        <v>28</v>
      </c>
      <c r="G94" s="2"/>
      <c r="H94" s="13">
        <f t="shared" si="1"/>
        <v>0</v>
      </c>
      <c r="I94" s="2"/>
    </row>
    <row r="95" spans="1:9" x14ac:dyDescent="0.2">
      <c r="A95" s="1"/>
      <c r="B95" s="4" t="s">
        <v>18</v>
      </c>
      <c r="C95" s="2"/>
      <c r="D95" s="10" t="s">
        <v>9</v>
      </c>
      <c r="E95" s="11"/>
      <c r="F95" s="172">
        <v>30</v>
      </c>
      <c r="G95" s="2"/>
      <c r="H95" s="13">
        <f t="shared" si="1"/>
        <v>0</v>
      </c>
      <c r="I95" s="2"/>
    </row>
    <row r="96" spans="1:9" x14ac:dyDescent="0.2">
      <c r="A96" s="1"/>
      <c r="B96" s="4" t="s">
        <v>19</v>
      </c>
      <c r="C96" s="2"/>
      <c r="D96" s="10" t="s">
        <v>9</v>
      </c>
      <c r="E96" s="11"/>
      <c r="F96" s="172">
        <v>31.5</v>
      </c>
      <c r="G96" s="2"/>
      <c r="H96" s="13">
        <f t="shared" si="1"/>
        <v>0</v>
      </c>
      <c r="I96" s="2"/>
    </row>
    <row r="97" spans="1:9" x14ac:dyDescent="0.2">
      <c r="A97" s="1"/>
      <c r="B97" s="4" t="s">
        <v>20</v>
      </c>
      <c r="C97" s="2"/>
      <c r="D97" s="10" t="s">
        <v>9</v>
      </c>
      <c r="E97" s="11"/>
      <c r="F97" s="172">
        <v>33.25</v>
      </c>
      <c r="G97" s="2"/>
      <c r="H97" s="13">
        <f t="shared" si="1"/>
        <v>0</v>
      </c>
      <c r="I97" s="2"/>
    </row>
    <row r="98" spans="1:9" x14ac:dyDescent="0.2">
      <c r="A98" s="1"/>
      <c r="B98" s="4" t="s">
        <v>21</v>
      </c>
      <c r="C98" s="2"/>
      <c r="D98" s="10" t="s">
        <v>9</v>
      </c>
      <c r="E98" s="11"/>
      <c r="F98" s="172">
        <v>11.1</v>
      </c>
      <c r="G98" s="2"/>
      <c r="H98" s="13">
        <f t="shared" si="1"/>
        <v>0</v>
      </c>
      <c r="I98" s="2"/>
    </row>
    <row r="99" spans="1:9" x14ac:dyDescent="0.2">
      <c r="A99" s="1"/>
      <c r="B99" s="4" t="s">
        <v>22</v>
      </c>
      <c r="C99" s="2"/>
      <c r="D99" s="10" t="s">
        <v>9</v>
      </c>
      <c r="E99" s="11"/>
      <c r="F99" s="172">
        <v>36.799999999999997</v>
      </c>
      <c r="G99" s="2"/>
      <c r="H99" s="13">
        <f t="shared" si="1"/>
        <v>0</v>
      </c>
      <c r="I99" s="2"/>
    </row>
    <row r="100" spans="1:9" x14ac:dyDescent="0.2">
      <c r="A100" s="1"/>
      <c r="B100" s="4" t="s">
        <v>23</v>
      </c>
      <c r="C100" s="2"/>
      <c r="D100" s="10" t="s">
        <v>9</v>
      </c>
      <c r="E100" s="11"/>
      <c r="F100" s="172">
        <v>15.3</v>
      </c>
      <c r="G100" s="2"/>
      <c r="H100" s="13">
        <f t="shared" si="1"/>
        <v>0</v>
      </c>
      <c r="I100" s="2"/>
    </row>
    <row r="101" spans="1:9" x14ac:dyDescent="0.2">
      <c r="A101" s="1"/>
      <c r="B101" s="4" t="s">
        <v>24</v>
      </c>
      <c r="C101" s="2"/>
      <c r="D101" s="10" t="s">
        <v>9</v>
      </c>
      <c r="E101" s="11"/>
      <c r="F101" s="172">
        <v>15.7</v>
      </c>
      <c r="G101" s="2"/>
      <c r="H101" s="13">
        <f t="shared" si="1"/>
        <v>0</v>
      </c>
      <c r="I101" s="2"/>
    </row>
    <row r="102" spans="1:9" x14ac:dyDescent="0.2">
      <c r="A102" s="1"/>
      <c r="B102" s="4" t="s">
        <v>25</v>
      </c>
      <c r="C102" s="2"/>
      <c r="D102" s="10" t="s">
        <v>9</v>
      </c>
      <c r="E102" s="11"/>
      <c r="F102" s="172">
        <v>2.35</v>
      </c>
      <c r="G102" s="2"/>
      <c r="H102" s="13">
        <f t="shared" si="1"/>
        <v>0</v>
      </c>
      <c r="I102" s="2"/>
    </row>
    <row r="103" spans="1:9" x14ac:dyDescent="0.2">
      <c r="A103" s="1"/>
      <c r="B103" s="19" t="s">
        <v>26</v>
      </c>
      <c r="C103" s="18"/>
      <c r="D103" s="10" t="s">
        <v>4</v>
      </c>
      <c r="E103" s="11"/>
      <c r="F103" s="172">
        <v>8.5500000000000007</v>
      </c>
      <c r="G103" s="2"/>
      <c r="H103" s="13">
        <f t="shared" si="1"/>
        <v>0</v>
      </c>
      <c r="I103" s="2"/>
    </row>
    <row r="104" spans="1:9" x14ac:dyDescent="0.2">
      <c r="A104" s="1"/>
      <c r="B104" s="19" t="s">
        <v>286</v>
      </c>
      <c r="C104" s="18"/>
      <c r="D104" s="10" t="s">
        <v>4</v>
      </c>
      <c r="E104" s="11"/>
      <c r="F104" s="172">
        <v>4</v>
      </c>
      <c r="G104" s="2"/>
      <c r="H104" s="13">
        <f t="shared" si="1"/>
        <v>0</v>
      </c>
      <c r="I104" s="2"/>
    </row>
    <row r="105" spans="1:9" x14ac:dyDescent="0.2">
      <c r="A105" s="1"/>
      <c r="B105" s="19" t="s">
        <v>287</v>
      </c>
      <c r="C105" s="18"/>
      <c r="D105" s="10" t="s">
        <v>4</v>
      </c>
      <c r="E105" s="11"/>
      <c r="F105" s="172">
        <v>11.25</v>
      </c>
      <c r="G105" s="2"/>
      <c r="H105" s="13">
        <f t="shared" si="1"/>
        <v>0</v>
      </c>
      <c r="I105" s="2"/>
    </row>
    <row r="106" spans="1:9" x14ac:dyDescent="0.2">
      <c r="A106" s="1"/>
      <c r="B106" s="4" t="s">
        <v>29</v>
      </c>
      <c r="C106" s="2"/>
      <c r="D106" s="10" t="s">
        <v>4</v>
      </c>
      <c r="E106" s="11"/>
      <c r="F106" s="172">
        <v>6</v>
      </c>
      <c r="G106" s="2"/>
      <c r="H106" s="13">
        <f t="shared" si="1"/>
        <v>0</v>
      </c>
      <c r="I106" s="2"/>
    </row>
    <row r="107" spans="1:9" x14ac:dyDescent="0.2">
      <c r="A107" s="1"/>
      <c r="B107" s="4" t="s">
        <v>238</v>
      </c>
      <c r="C107" s="2"/>
      <c r="D107" s="10" t="s">
        <v>4</v>
      </c>
      <c r="E107" s="11"/>
      <c r="F107" s="172">
        <v>15</v>
      </c>
      <c r="G107" s="2"/>
      <c r="H107" s="13">
        <f t="shared" si="1"/>
        <v>0</v>
      </c>
      <c r="I107" s="2"/>
    </row>
    <row r="108" spans="1:9" x14ac:dyDescent="0.2">
      <c r="A108" s="1"/>
      <c r="B108" s="4" t="s">
        <v>27</v>
      </c>
      <c r="C108" s="2"/>
      <c r="D108" s="10" t="s">
        <v>28</v>
      </c>
      <c r="E108" s="11"/>
      <c r="F108" s="172">
        <v>2000</v>
      </c>
      <c r="G108" s="2"/>
      <c r="H108" s="13">
        <f t="shared" si="1"/>
        <v>0</v>
      </c>
      <c r="I108" s="2"/>
    </row>
    <row r="109" spans="1:9" x14ac:dyDescent="0.2">
      <c r="A109" s="1"/>
      <c r="B109" s="4" t="s">
        <v>39</v>
      </c>
      <c r="C109" s="2"/>
      <c r="D109" s="10" t="s">
        <v>28</v>
      </c>
      <c r="E109" s="11"/>
      <c r="F109" s="172">
        <v>720</v>
      </c>
      <c r="G109" s="2"/>
      <c r="H109" s="13">
        <f t="shared" si="1"/>
        <v>0</v>
      </c>
      <c r="I109" s="2"/>
    </row>
    <row r="110" spans="1:9" x14ac:dyDescent="0.2">
      <c r="A110" s="1"/>
      <c r="B110" s="4" t="s">
        <v>30</v>
      </c>
      <c r="C110" s="2"/>
      <c r="D110" s="10" t="s">
        <v>9</v>
      </c>
      <c r="E110" s="11"/>
      <c r="F110" s="172">
        <v>56</v>
      </c>
      <c r="G110" s="2"/>
      <c r="H110" s="13">
        <f t="shared" si="1"/>
        <v>0</v>
      </c>
      <c r="I110" s="2"/>
    </row>
    <row r="111" spans="1:9" x14ac:dyDescent="0.2">
      <c r="A111" s="1"/>
      <c r="B111" s="4" t="s">
        <v>288</v>
      </c>
      <c r="C111" s="20"/>
      <c r="D111" s="10" t="s">
        <v>28</v>
      </c>
      <c r="E111" s="11"/>
      <c r="F111" s="172">
        <v>7825</v>
      </c>
      <c r="G111" s="2"/>
      <c r="H111" s="13">
        <f t="shared" si="1"/>
        <v>0</v>
      </c>
      <c r="I111" s="2"/>
    </row>
    <row r="112" spans="1:9" x14ac:dyDescent="0.2">
      <c r="A112" s="1"/>
      <c r="B112" s="4" t="s">
        <v>292</v>
      </c>
      <c r="C112" s="20"/>
      <c r="D112" s="10" t="s">
        <v>28</v>
      </c>
      <c r="E112" s="11"/>
      <c r="F112" s="172">
        <v>8020</v>
      </c>
      <c r="G112" s="2"/>
      <c r="H112" s="13">
        <f t="shared" si="1"/>
        <v>0</v>
      </c>
      <c r="I112" s="2"/>
    </row>
    <row r="113" spans="1:9" x14ac:dyDescent="0.2">
      <c r="A113" s="1"/>
      <c r="B113" s="4" t="s">
        <v>31</v>
      </c>
      <c r="C113" s="2"/>
      <c r="D113" s="10" t="s">
        <v>28</v>
      </c>
      <c r="E113" s="11"/>
      <c r="F113" s="172">
        <v>3500</v>
      </c>
      <c r="G113" s="2"/>
      <c r="H113" s="13">
        <f t="shared" si="1"/>
        <v>0</v>
      </c>
      <c r="I113" s="2"/>
    </row>
    <row r="114" spans="1:9" x14ac:dyDescent="0.2">
      <c r="A114" s="1"/>
      <c r="B114" s="4" t="s">
        <v>33</v>
      </c>
      <c r="C114" s="2"/>
      <c r="D114" s="10" t="s">
        <v>28</v>
      </c>
      <c r="E114" s="11"/>
      <c r="F114" s="172">
        <v>27240</v>
      </c>
      <c r="G114" s="2"/>
      <c r="H114" s="13">
        <f t="shared" si="1"/>
        <v>0</v>
      </c>
      <c r="I114" s="2"/>
    </row>
    <row r="115" spans="1:9" x14ac:dyDescent="0.2">
      <c r="A115" s="1"/>
      <c r="B115" s="4" t="s">
        <v>34</v>
      </c>
      <c r="C115" s="2"/>
      <c r="D115" s="10" t="s">
        <v>9</v>
      </c>
      <c r="E115" s="11"/>
      <c r="F115" s="172">
        <v>700</v>
      </c>
      <c r="G115" s="2"/>
      <c r="H115" s="13">
        <f t="shared" si="1"/>
        <v>0</v>
      </c>
      <c r="I115" s="2"/>
    </row>
    <row r="116" spans="1:9" x14ac:dyDescent="0.2">
      <c r="A116" s="1"/>
      <c r="B116" s="4" t="s">
        <v>97</v>
      </c>
      <c r="C116" s="2"/>
      <c r="D116" s="10" t="s">
        <v>28</v>
      </c>
      <c r="E116" s="11"/>
      <c r="F116" s="172">
        <v>185</v>
      </c>
      <c r="G116" s="2"/>
      <c r="H116" s="13">
        <f t="shared" si="1"/>
        <v>0</v>
      </c>
      <c r="I116" s="2"/>
    </row>
    <row r="117" spans="1:9" x14ac:dyDescent="0.2">
      <c r="A117" s="1"/>
      <c r="B117" s="4" t="s">
        <v>35</v>
      </c>
      <c r="C117" s="2"/>
      <c r="D117" s="10" t="s">
        <v>28</v>
      </c>
      <c r="E117" s="11"/>
      <c r="F117" s="172">
        <v>670</v>
      </c>
      <c r="G117" s="2"/>
      <c r="H117" s="13">
        <f t="shared" si="1"/>
        <v>0</v>
      </c>
      <c r="I117" s="2"/>
    </row>
    <row r="118" spans="1:9" x14ac:dyDescent="0.2">
      <c r="A118" s="1"/>
      <c r="B118" s="4" t="s">
        <v>36</v>
      </c>
      <c r="C118" s="2"/>
      <c r="D118" s="10" t="s">
        <v>28</v>
      </c>
      <c r="E118" s="11"/>
      <c r="F118" s="172">
        <v>1020</v>
      </c>
      <c r="G118" s="2"/>
      <c r="H118" s="13">
        <f t="shared" si="1"/>
        <v>0</v>
      </c>
      <c r="I118" s="2"/>
    </row>
    <row r="119" spans="1:9" x14ac:dyDescent="0.2">
      <c r="A119" s="1"/>
      <c r="B119" s="4" t="s">
        <v>37</v>
      </c>
      <c r="C119" s="2"/>
      <c r="D119" s="10" t="s">
        <v>4</v>
      </c>
      <c r="E119" s="11"/>
      <c r="F119" s="172">
        <v>7</v>
      </c>
      <c r="G119" s="2"/>
      <c r="H119" s="13">
        <f t="shared" si="1"/>
        <v>0</v>
      </c>
      <c r="I119" s="2"/>
    </row>
    <row r="120" spans="1:9" x14ac:dyDescent="0.2">
      <c r="A120" s="1"/>
      <c r="B120" s="4" t="s">
        <v>38</v>
      </c>
      <c r="C120" s="2"/>
      <c r="D120" s="10" t="s">
        <v>4</v>
      </c>
      <c r="E120" s="11"/>
      <c r="F120" s="172">
        <v>13.6</v>
      </c>
      <c r="G120" s="2"/>
      <c r="H120" s="13">
        <f t="shared" si="1"/>
        <v>0</v>
      </c>
      <c r="I120" s="2"/>
    </row>
    <row r="121" spans="1:9" x14ac:dyDescent="0.2">
      <c r="A121" s="1"/>
      <c r="B121" s="4" t="s">
        <v>44</v>
      </c>
      <c r="C121" s="2"/>
      <c r="D121" s="10" t="s">
        <v>9</v>
      </c>
      <c r="E121" s="11"/>
      <c r="F121" s="172">
        <v>32.799999999999997</v>
      </c>
      <c r="G121" s="2"/>
      <c r="H121" s="13">
        <f t="shared" si="1"/>
        <v>0</v>
      </c>
      <c r="I121" s="2"/>
    </row>
    <row r="122" spans="1:9" x14ac:dyDescent="0.2">
      <c r="A122" s="1"/>
      <c r="B122" s="4" t="s">
        <v>45</v>
      </c>
      <c r="C122" s="2"/>
      <c r="D122" s="10" t="s">
        <v>9</v>
      </c>
      <c r="E122" s="11"/>
      <c r="F122" s="172">
        <v>10.199999999999999</v>
      </c>
      <c r="G122" s="2"/>
      <c r="H122" s="13">
        <f t="shared" si="1"/>
        <v>0</v>
      </c>
      <c r="I122" s="2"/>
    </row>
    <row r="123" spans="1:9" x14ac:dyDescent="0.2">
      <c r="A123" s="1"/>
      <c r="B123" s="4" t="s">
        <v>41</v>
      </c>
      <c r="C123" s="2"/>
      <c r="D123" s="10" t="s">
        <v>28</v>
      </c>
      <c r="E123" s="11"/>
      <c r="F123" s="172">
        <v>435</v>
      </c>
      <c r="G123" s="2"/>
      <c r="H123" s="13">
        <f t="shared" si="1"/>
        <v>0</v>
      </c>
      <c r="I123" s="2"/>
    </row>
    <row r="124" spans="1:9" x14ac:dyDescent="0.2">
      <c r="A124" s="1"/>
      <c r="B124" s="4" t="s">
        <v>42</v>
      </c>
      <c r="C124" s="2"/>
      <c r="D124" s="10" t="s">
        <v>28</v>
      </c>
      <c r="E124" s="11"/>
      <c r="F124" s="172">
        <v>53.5</v>
      </c>
      <c r="G124" s="2"/>
      <c r="H124" s="13">
        <f t="shared" si="1"/>
        <v>0</v>
      </c>
      <c r="I124" s="2"/>
    </row>
    <row r="125" spans="1:9" x14ac:dyDescent="0.2">
      <c r="A125" s="1"/>
      <c r="B125" s="4" t="s">
        <v>43</v>
      </c>
      <c r="C125" s="2"/>
      <c r="D125" s="10" t="s">
        <v>9</v>
      </c>
      <c r="E125" s="11"/>
      <c r="F125" s="172">
        <v>53.5</v>
      </c>
      <c r="G125" s="2"/>
      <c r="H125" s="13">
        <f t="shared" si="1"/>
        <v>0</v>
      </c>
      <c r="I125" s="2"/>
    </row>
    <row r="126" spans="1:9" x14ac:dyDescent="0.2">
      <c r="A126" s="1"/>
      <c r="B126" s="4" t="s">
        <v>272</v>
      </c>
      <c r="C126" s="2"/>
      <c r="D126" s="10" t="s">
        <v>9</v>
      </c>
      <c r="E126" s="11"/>
      <c r="F126" s="172">
        <v>110</v>
      </c>
      <c r="G126" s="2"/>
      <c r="H126" s="13">
        <f t="shared" si="1"/>
        <v>0</v>
      </c>
      <c r="I126" s="2"/>
    </row>
    <row r="127" spans="1:9" x14ac:dyDescent="0.2">
      <c r="A127" s="1"/>
      <c r="B127" s="4" t="s">
        <v>40</v>
      </c>
      <c r="C127" s="2"/>
      <c r="D127" s="10" t="s">
        <v>9</v>
      </c>
      <c r="E127" s="11"/>
      <c r="F127" s="172">
        <v>22.2</v>
      </c>
      <c r="G127" s="2"/>
      <c r="H127" s="13">
        <f t="shared" si="1"/>
        <v>0</v>
      </c>
      <c r="I127" s="2"/>
    </row>
    <row r="128" spans="1:9" x14ac:dyDescent="0.2">
      <c r="A128" s="1"/>
      <c r="B128" s="4" t="s">
        <v>273</v>
      </c>
      <c r="C128" s="2"/>
      <c r="D128" s="10" t="s">
        <v>9</v>
      </c>
      <c r="E128" s="11"/>
      <c r="F128" s="172">
        <v>122</v>
      </c>
      <c r="G128" s="2"/>
      <c r="H128" s="13">
        <f t="shared" si="1"/>
        <v>0</v>
      </c>
      <c r="I128" s="2"/>
    </row>
    <row r="129" spans="1:10" x14ac:dyDescent="0.2">
      <c r="A129" s="1"/>
      <c r="B129" s="4" t="s">
        <v>274</v>
      </c>
      <c r="C129" s="2"/>
      <c r="D129" s="10" t="s">
        <v>9</v>
      </c>
      <c r="E129" s="11"/>
      <c r="F129" s="172">
        <v>33.65</v>
      </c>
      <c r="G129" s="2"/>
      <c r="H129" s="13">
        <f t="shared" si="1"/>
        <v>0</v>
      </c>
      <c r="I129" s="2"/>
    </row>
    <row r="130" spans="1:10" x14ac:dyDescent="0.2">
      <c r="A130" s="1"/>
      <c r="B130" s="25" t="s">
        <v>300</v>
      </c>
      <c r="C130" s="25"/>
      <c r="D130" s="26" t="s">
        <v>4</v>
      </c>
      <c r="E130" s="175"/>
      <c r="F130" s="23">
        <v>57</v>
      </c>
      <c r="G130" s="2"/>
      <c r="H130" s="13">
        <f t="shared" si="1"/>
        <v>0</v>
      </c>
      <c r="I130" s="2"/>
      <c r="J130" s="6"/>
    </row>
    <row r="131" spans="1:10" x14ac:dyDescent="0.2">
      <c r="A131" s="1"/>
      <c r="B131" s="2"/>
      <c r="C131" s="2"/>
      <c r="D131" s="70" t="s">
        <v>46</v>
      </c>
      <c r="E131" s="2"/>
      <c r="F131" s="8"/>
      <c r="G131" s="2"/>
      <c r="H131" s="135">
        <f>SUM(H75:H130)</f>
        <v>0</v>
      </c>
      <c r="I131" s="2"/>
    </row>
    <row r="132" spans="1:10" ht="5.25" customHeight="1" x14ac:dyDescent="0.2">
      <c r="A132" s="1"/>
      <c r="B132" s="4"/>
      <c r="C132" s="2"/>
      <c r="D132" s="54"/>
      <c r="E132" s="4"/>
      <c r="F132" s="21"/>
      <c r="G132" s="2"/>
      <c r="H132" s="55"/>
      <c r="I132" s="2"/>
    </row>
    <row r="133" spans="1:10" x14ac:dyDescent="0.2">
      <c r="A133" s="1"/>
      <c r="B133" s="168" t="s">
        <v>206</v>
      </c>
      <c r="C133" s="7"/>
      <c r="D133" s="2"/>
      <c r="E133" s="8"/>
      <c r="F133" s="9"/>
      <c r="G133" s="2"/>
      <c r="H133" s="1"/>
      <c r="I133" s="2"/>
    </row>
    <row r="134" spans="1:10" ht="12" customHeight="1" x14ac:dyDescent="0.2">
      <c r="A134" s="1"/>
      <c r="B134" s="4" t="s">
        <v>207</v>
      </c>
      <c r="C134" s="2"/>
      <c r="D134" s="10" t="s">
        <v>208</v>
      </c>
      <c r="E134" s="11"/>
      <c r="F134" s="12">
        <v>0</v>
      </c>
      <c r="G134" s="2"/>
      <c r="H134" s="13">
        <f t="shared" ref="H134:H146" si="2">E134*F134</f>
        <v>0</v>
      </c>
      <c r="I134" s="2"/>
    </row>
    <row r="135" spans="1:10" ht="12" customHeight="1" x14ac:dyDescent="0.2">
      <c r="A135" s="1"/>
      <c r="B135" s="4" t="s">
        <v>209</v>
      </c>
      <c r="C135" s="2"/>
      <c r="D135" s="10" t="s">
        <v>208</v>
      </c>
      <c r="E135" s="11"/>
      <c r="F135" s="12">
        <v>0</v>
      </c>
      <c r="G135" s="2"/>
      <c r="H135" s="13">
        <f t="shared" si="2"/>
        <v>0</v>
      </c>
      <c r="I135" s="2"/>
    </row>
    <row r="136" spans="1:10" ht="12" customHeight="1" x14ac:dyDescent="0.2">
      <c r="A136" s="1"/>
      <c r="B136" s="4" t="s">
        <v>275</v>
      </c>
      <c r="C136" s="2"/>
      <c r="D136" s="10" t="s">
        <v>28</v>
      </c>
      <c r="E136" s="11"/>
      <c r="F136" s="172">
        <v>20050</v>
      </c>
      <c r="G136" s="2"/>
      <c r="H136" s="13">
        <f t="shared" si="2"/>
        <v>0</v>
      </c>
      <c r="I136" s="2"/>
    </row>
    <row r="137" spans="1:10" x14ac:dyDescent="0.2">
      <c r="A137" s="1"/>
      <c r="B137" s="4" t="s">
        <v>32</v>
      </c>
      <c r="C137" s="2"/>
      <c r="D137" s="10" t="s">
        <v>28</v>
      </c>
      <c r="E137" s="11"/>
      <c r="F137" s="172">
        <v>880</v>
      </c>
      <c r="G137" s="2"/>
      <c r="H137" s="13">
        <f t="shared" si="2"/>
        <v>0</v>
      </c>
      <c r="I137" s="2"/>
    </row>
    <row r="138" spans="1:10" ht="12" customHeight="1" x14ac:dyDescent="0.2">
      <c r="A138" s="1"/>
      <c r="B138" s="4" t="s">
        <v>210</v>
      </c>
      <c r="C138" s="2"/>
      <c r="D138" s="10" t="s">
        <v>28</v>
      </c>
      <c r="E138" s="11"/>
      <c r="F138" s="172">
        <v>490</v>
      </c>
      <c r="G138" s="2"/>
      <c r="H138" s="13">
        <f t="shared" si="2"/>
        <v>0</v>
      </c>
      <c r="I138" s="2"/>
    </row>
    <row r="139" spans="1:10" ht="12" customHeight="1" x14ac:dyDescent="0.2">
      <c r="A139" s="1"/>
      <c r="B139" s="4" t="s">
        <v>211</v>
      </c>
      <c r="C139" s="2"/>
      <c r="D139" s="10" t="s">
        <v>28</v>
      </c>
      <c r="E139" s="11"/>
      <c r="F139" s="172">
        <v>367</v>
      </c>
      <c r="G139" s="2"/>
      <c r="H139" s="13">
        <f t="shared" si="2"/>
        <v>0</v>
      </c>
      <c r="I139" s="2"/>
    </row>
    <row r="140" spans="1:10" ht="12" customHeight="1" x14ac:dyDescent="0.2">
      <c r="A140" s="1"/>
      <c r="B140" s="4" t="s">
        <v>86</v>
      </c>
      <c r="C140" s="2"/>
      <c r="D140" s="10" t="s">
        <v>28</v>
      </c>
      <c r="E140" s="11"/>
      <c r="F140" s="172">
        <v>125</v>
      </c>
      <c r="G140" s="2"/>
      <c r="H140" s="13">
        <f t="shared" si="2"/>
        <v>0</v>
      </c>
      <c r="I140" s="2"/>
    </row>
    <row r="141" spans="1:10" ht="12" customHeight="1" x14ac:dyDescent="0.2">
      <c r="A141" s="1"/>
      <c r="B141" s="4" t="s">
        <v>87</v>
      </c>
      <c r="C141" s="2"/>
      <c r="D141" s="10" t="s">
        <v>28</v>
      </c>
      <c r="E141" s="11"/>
      <c r="F141" s="172">
        <v>305</v>
      </c>
      <c r="G141" s="2"/>
      <c r="H141" s="13">
        <f t="shared" si="2"/>
        <v>0</v>
      </c>
      <c r="I141" s="2"/>
    </row>
    <row r="142" spans="1:10" ht="12" customHeight="1" x14ac:dyDescent="0.2">
      <c r="A142" s="1"/>
      <c r="B142" s="4" t="s">
        <v>88</v>
      </c>
      <c r="C142" s="2"/>
      <c r="D142" s="10" t="s">
        <v>28</v>
      </c>
      <c r="E142" s="11"/>
      <c r="F142" s="172">
        <v>245</v>
      </c>
      <c r="G142" s="2"/>
      <c r="H142" s="13">
        <f t="shared" si="2"/>
        <v>0</v>
      </c>
      <c r="I142" s="2"/>
    </row>
    <row r="143" spans="1:10" ht="12" customHeight="1" x14ac:dyDescent="0.2">
      <c r="A143" s="1"/>
      <c r="B143" s="4" t="s">
        <v>276</v>
      </c>
      <c r="C143" s="2"/>
      <c r="D143" s="10" t="s">
        <v>28</v>
      </c>
      <c r="E143" s="11"/>
      <c r="F143" s="172">
        <v>100</v>
      </c>
      <c r="G143" s="2"/>
      <c r="H143" s="13">
        <f t="shared" si="2"/>
        <v>0</v>
      </c>
      <c r="I143" s="2"/>
    </row>
    <row r="144" spans="1:10" ht="12" customHeight="1" x14ac:dyDescent="0.2">
      <c r="A144" s="1"/>
      <c r="B144" s="4" t="s">
        <v>277</v>
      </c>
      <c r="C144" s="2"/>
      <c r="D144" s="10" t="s">
        <v>9</v>
      </c>
      <c r="E144" s="11"/>
      <c r="F144" s="172">
        <v>8.35</v>
      </c>
      <c r="G144" s="2"/>
      <c r="H144" s="13">
        <f t="shared" si="2"/>
        <v>0</v>
      </c>
      <c r="I144" s="2"/>
    </row>
    <row r="145" spans="1:9" ht="12" customHeight="1" x14ac:dyDescent="0.2">
      <c r="A145" s="1"/>
      <c r="B145" s="4" t="s">
        <v>212</v>
      </c>
      <c r="C145" s="2"/>
      <c r="D145" s="10" t="s">
        <v>9</v>
      </c>
      <c r="E145" s="11"/>
      <c r="F145" s="172">
        <v>5</v>
      </c>
      <c r="G145" s="2"/>
      <c r="H145" s="13">
        <f t="shared" si="2"/>
        <v>0</v>
      </c>
      <c r="I145" s="2"/>
    </row>
    <row r="146" spans="1:9" ht="12" customHeight="1" x14ac:dyDescent="0.2">
      <c r="A146" s="1"/>
      <c r="B146" s="4" t="s">
        <v>213</v>
      </c>
      <c r="C146" s="2"/>
      <c r="D146" s="10" t="s">
        <v>9</v>
      </c>
      <c r="E146" s="11"/>
      <c r="F146" s="172">
        <v>3.1</v>
      </c>
      <c r="G146" s="2"/>
      <c r="H146" s="13">
        <f t="shared" si="2"/>
        <v>0</v>
      </c>
      <c r="I146" s="2"/>
    </row>
    <row r="147" spans="1:9" x14ac:dyDescent="0.2">
      <c r="A147" s="1"/>
      <c r="B147" s="2"/>
      <c r="C147" s="2"/>
      <c r="D147" s="70" t="s">
        <v>214</v>
      </c>
      <c r="E147" s="2"/>
      <c r="F147" s="8"/>
      <c r="G147" s="2"/>
      <c r="H147" s="135">
        <f>SUM(H134:H146)</f>
        <v>0</v>
      </c>
      <c r="I147" s="2"/>
    </row>
    <row r="148" spans="1:9" ht="5.25" customHeight="1" x14ac:dyDescent="0.2">
      <c r="A148" s="1"/>
      <c r="B148" s="4"/>
      <c r="C148" s="2"/>
      <c r="D148" s="54"/>
      <c r="E148" s="4"/>
      <c r="F148" s="21"/>
      <c r="G148" s="2"/>
      <c r="H148" s="55"/>
      <c r="I148" s="2"/>
    </row>
    <row r="149" spans="1:9" x14ac:dyDescent="0.2">
      <c r="A149" s="1"/>
      <c r="B149" s="168" t="s">
        <v>198</v>
      </c>
      <c r="C149" s="7"/>
      <c r="D149" s="2"/>
      <c r="E149" s="8"/>
      <c r="F149" s="9"/>
      <c r="G149" s="2"/>
      <c r="H149" s="1"/>
      <c r="I149" s="2"/>
    </row>
    <row r="150" spans="1:9" x14ac:dyDescent="0.2">
      <c r="A150" s="1"/>
      <c r="B150" s="4" t="s">
        <v>237</v>
      </c>
      <c r="C150" s="2"/>
      <c r="D150" s="10" t="s">
        <v>9</v>
      </c>
      <c r="E150" s="11"/>
      <c r="F150" s="172">
        <v>122</v>
      </c>
      <c r="G150" s="2"/>
      <c r="H150" s="13">
        <f t="shared" ref="H150:H192" si="3">E150*F150</f>
        <v>0</v>
      </c>
      <c r="I150" s="2"/>
    </row>
    <row r="151" spans="1:9" x14ac:dyDescent="0.2">
      <c r="A151" s="1"/>
      <c r="B151" s="4" t="s">
        <v>240</v>
      </c>
      <c r="C151" s="2"/>
      <c r="D151" s="10" t="s">
        <v>9</v>
      </c>
      <c r="E151" s="11"/>
      <c r="F151" s="172">
        <v>154</v>
      </c>
      <c r="G151" s="2"/>
      <c r="H151" s="13">
        <f t="shared" si="3"/>
        <v>0</v>
      </c>
      <c r="I151" s="2"/>
    </row>
    <row r="152" spans="1:9" x14ac:dyDescent="0.2">
      <c r="A152" s="1"/>
      <c r="B152" s="4" t="s">
        <v>236</v>
      </c>
      <c r="C152" s="2"/>
      <c r="D152" s="10" t="s">
        <v>9</v>
      </c>
      <c r="E152" s="11"/>
      <c r="F152" s="172">
        <v>195</v>
      </c>
      <c r="G152" s="2"/>
      <c r="H152" s="13">
        <f t="shared" si="3"/>
        <v>0</v>
      </c>
      <c r="I152" s="2"/>
    </row>
    <row r="153" spans="1:9" x14ac:dyDescent="0.2">
      <c r="A153" s="1"/>
      <c r="B153" s="4" t="s">
        <v>235</v>
      </c>
      <c r="C153" s="2"/>
      <c r="D153" s="10" t="s">
        <v>9</v>
      </c>
      <c r="E153" s="11"/>
      <c r="F153" s="172">
        <v>236</v>
      </c>
      <c r="G153" s="2"/>
      <c r="H153" s="13">
        <f t="shared" si="3"/>
        <v>0</v>
      </c>
      <c r="I153" s="2"/>
    </row>
    <row r="154" spans="1:9" x14ac:dyDescent="0.2">
      <c r="A154" s="1"/>
      <c r="B154" s="4" t="s">
        <v>234</v>
      </c>
      <c r="C154" s="2"/>
      <c r="D154" s="10" t="s">
        <v>9</v>
      </c>
      <c r="E154" s="11"/>
      <c r="F154" s="172">
        <v>257</v>
      </c>
      <c r="G154" s="2"/>
      <c r="H154" s="13">
        <f t="shared" si="3"/>
        <v>0</v>
      </c>
      <c r="I154" s="2"/>
    </row>
    <row r="155" spans="1:9" x14ac:dyDescent="0.2">
      <c r="A155" s="1"/>
      <c r="B155" s="4" t="s">
        <v>239</v>
      </c>
      <c r="C155" s="2"/>
      <c r="D155" s="10" t="s">
        <v>9</v>
      </c>
      <c r="E155" s="11"/>
      <c r="F155" s="172">
        <v>285</v>
      </c>
      <c r="G155" s="2"/>
      <c r="H155" s="13">
        <f t="shared" si="3"/>
        <v>0</v>
      </c>
      <c r="I155" s="2"/>
    </row>
    <row r="156" spans="1:9" x14ac:dyDescent="0.2">
      <c r="A156" s="1"/>
      <c r="B156" s="4" t="s">
        <v>233</v>
      </c>
      <c r="C156" s="2"/>
      <c r="D156" s="10" t="s">
        <v>9</v>
      </c>
      <c r="E156" s="11"/>
      <c r="F156" s="172">
        <v>317</v>
      </c>
      <c r="G156" s="2"/>
      <c r="H156" s="13">
        <f t="shared" si="3"/>
        <v>0</v>
      </c>
      <c r="I156" s="2"/>
    </row>
    <row r="157" spans="1:9" x14ac:dyDescent="0.2">
      <c r="A157" s="1"/>
      <c r="B157" s="4" t="s">
        <v>232</v>
      </c>
      <c r="C157" s="2"/>
      <c r="D157" s="10" t="s">
        <v>9</v>
      </c>
      <c r="E157" s="11"/>
      <c r="F157" s="172">
        <v>415</v>
      </c>
      <c r="G157" s="2"/>
      <c r="H157" s="13">
        <f t="shared" si="3"/>
        <v>0</v>
      </c>
      <c r="I157" s="2"/>
    </row>
    <row r="158" spans="1:9" x14ac:dyDescent="0.2">
      <c r="A158" s="1"/>
      <c r="B158" s="4" t="s">
        <v>231</v>
      </c>
      <c r="C158" s="2"/>
      <c r="D158" s="10" t="s">
        <v>9</v>
      </c>
      <c r="E158" s="11"/>
      <c r="F158" s="172">
        <v>590</v>
      </c>
      <c r="G158" s="2"/>
      <c r="H158" s="13">
        <f t="shared" si="3"/>
        <v>0</v>
      </c>
      <c r="I158" s="2"/>
    </row>
    <row r="159" spans="1:9" x14ac:dyDescent="0.2">
      <c r="A159" s="1"/>
      <c r="B159" s="4" t="s">
        <v>135</v>
      </c>
      <c r="C159" s="2"/>
      <c r="D159" s="10" t="s">
        <v>28</v>
      </c>
      <c r="E159" s="11"/>
      <c r="F159" s="172">
        <v>6920</v>
      </c>
      <c r="G159" s="2"/>
      <c r="H159" s="13">
        <f t="shared" si="3"/>
        <v>0</v>
      </c>
      <c r="I159" s="2"/>
    </row>
    <row r="160" spans="1:9" x14ac:dyDescent="0.2">
      <c r="A160" s="1"/>
      <c r="B160" s="4" t="s">
        <v>154</v>
      </c>
      <c r="C160" s="2"/>
      <c r="D160" s="10" t="s">
        <v>28</v>
      </c>
      <c r="E160" s="11"/>
      <c r="F160" s="172">
        <v>7680</v>
      </c>
      <c r="G160" s="2"/>
      <c r="H160" s="13">
        <f t="shared" si="3"/>
        <v>0</v>
      </c>
      <c r="I160" s="2"/>
    </row>
    <row r="161" spans="1:9" x14ac:dyDescent="0.2">
      <c r="A161" s="1"/>
      <c r="B161" s="4" t="s">
        <v>47</v>
      </c>
      <c r="C161" s="2"/>
      <c r="D161" s="10" t="s">
        <v>28</v>
      </c>
      <c r="E161" s="11"/>
      <c r="F161" s="172">
        <v>9090</v>
      </c>
      <c r="G161" s="2"/>
      <c r="H161" s="13">
        <f t="shared" si="3"/>
        <v>0</v>
      </c>
      <c r="I161" s="2"/>
    </row>
    <row r="162" spans="1:9" x14ac:dyDescent="0.2">
      <c r="A162" s="1"/>
      <c r="B162" s="4" t="s">
        <v>48</v>
      </c>
      <c r="C162" s="2"/>
      <c r="D162" s="10" t="s">
        <v>28</v>
      </c>
      <c r="E162" s="11"/>
      <c r="F162" s="172">
        <v>11365</v>
      </c>
      <c r="G162" s="2"/>
      <c r="H162" s="13">
        <f t="shared" si="3"/>
        <v>0</v>
      </c>
      <c r="I162" s="2"/>
    </row>
    <row r="163" spans="1:9" x14ac:dyDescent="0.2">
      <c r="A163" s="1"/>
      <c r="B163" s="4" t="s">
        <v>49</v>
      </c>
      <c r="C163" s="2"/>
      <c r="D163" s="10" t="s">
        <v>28</v>
      </c>
      <c r="E163" s="11"/>
      <c r="F163" s="172">
        <v>14000</v>
      </c>
      <c r="G163" s="2"/>
      <c r="H163" s="13">
        <f t="shared" si="3"/>
        <v>0</v>
      </c>
      <c r="I163" s="2"/>
    </row>
    <row r="164" spans="1:9" x14ac:dyDescent="0.2">
      <c r="A164" s="1"/>
      <c r="B164" s="4" t="s">
        <v>50</v>
      </c>
      <c r="C164" s="2"/>
      <c r="D164" s="10" t="s">
        <v>28</v>
      </c>
      <c r="E164" s="11"/>
      <c r="F164" s="172">
        <v>3400</v>
      </c>
      <c r="G164" s="2"/>
      <c r="H164" s="13">
        <f t="shared" si="3"/>
        <v>0</v>
      </c>
      <c r="I164" s="2"/>
    </row>
    <row r="165" spans="1:9" x14ac:dyDescent="0.2">
      <c r="A165" s="1"/>
      <c r="B165" s="4" t="s">
        <v>51</v>
      </c>
      <c r="C165" s="2"/>
      <c r="D165" s="10" t="s">
        <v>9</v>
      </c>
      <c r="E165" s="11"/>
      <c r="F165" s="172">
        <v>67</v>
      </c>
      <c r="G165" s="2"/>
      <c r="H165" s="13">
        <f t="shared" si="3"/>
        <v>0</v>
      </c>
      <c r="I165" s="2"/>
    </row>
    <row r="166" spans="1:9" x14ac:dyDescent="0.2">
      <c r="A166" s="1"/>
      <c r="B166" s="4" t="s">
        <v>52</v>
      </c>
      <c r="C166" s="2"/>
      <c r="D166" s="10" t="s">
        <v>28</v>
      </c>
      <c r="E166" s="11"/>
      <c r="F166" s="172">
        <v>5415</v>
      </c>
      <c r="G166" s="2"/>
      <c r="H166" s="13">
        <f t="shared" si="3"/>
        <v>0</v>
      </c>
      <c r="I166" s="2"/>
    </row>
    <row r="167" spans="1:9" x14ac:dyDescent="0.2">
      <c r="A167" s="1"/>
      <c r="B167" s="4" t="s">
        <v>53</v>
      </c>
      <c r="C167" s="2"/>
      <c r="D167" s="10" t="s">
        <v>28</v>
      </c>
      <c r="E167" s="11"/>
      <c r="F167" s="172">
        <v>6115</v>
      </c>
      <c r="G167" s="2"/>
      <c r="H167" s="13">
        <f t="shared" si="3"/>
        <v>0</v>
      </c>
      <c r="I167" s="2"/>
    </row>
    <row r="168" spans="1:9" x14ac:dyDescent="0.2">
      <c r="A168" s="1"/>
      <c r="B168" s="4" t="s">
        <v>54</v>
      </c>
      <c r="C168" s="2"/>
      <c r="D168" s="10" t="s">
        <v>28</v>
      </c>
      <c r="E168" s="11"/>
      <c r="F168" s="172">
        <v>6115</v>
      </c>
      <c r="G168" s="2"/>
      <c r="H168" s="13">
        <f t="shared" si="3"/>
        <v>0</v>
      </c>
      <c r="I168" s="2"/>
    </row>
    <row r="169" spans="1:9" x14ac:dyDescent="0.2">
      <c r="A169" s="1"/>
      <c r="B169" s="4" t="s">
        <v>55</v>
      </c>
      <c r="C169" s="2"/>
      <c r="D169" s="10" t="s">
        <v>28</v>
      </c>
      <c r="E169" s="11"/>
      <c r="F169" s="172">
        <v>6900</v>
      </c>
      <c r="G169" s="2"/>
      <c r="H169" s="13">
        <f t="shared" si="3"/>
        <v>0</v>
      </c>
      <c r="I169" s="2"/>
    </row>
    <row r="170" spans="1:9" x14ac:dyDescent="0.2">
      <c r="A170" s="1"/>
      <c r="B170" s="4" t="s">
        <v>147</v>
      </c>
      <c r="C170" s="2"/>
      <c r="D170" s="10" t="s">
        <v>28</v>
      </c>
      <c r="E170" s="11"/>
      <c r="F170" s="172">
        <v>1085</v>
      </c>
      <c r="G170" s="2"/>
      <c r="H170" s="13">
        <f t="shared" si="3"/>
        <v>0</v>
      </c>
      <c r="I170" s="2"/>
    </row>
    <row r="171" spans="1:9" x14ac:dyDescent="0.2">
      <c r="A171" s="1"/>
      <c r="B171" s="4" t="s">
        <v>56</v>
      </c>
      <c r="C171" s="2"/>
      <c r="D171" s="10" t="s">
        <v>28</v>
      </c>
      <c r="E171" s="11"/>
      <c r="F171" s="172">
        <v>4720</v>
      </c>
      <c r="G171" s="2"/>
      <c r="H171" s="13">
        <f t="shared" si="3"/>
        <v>0</v>
      </c>
      <c r="I171" s="2"/>
    </row>
    <row r="172" spans="1:9" x14ac:dyDescent="0.2">
      <c r="A172" s="1"/>
      <c r="B172" s="4" t="s">
        <v>57</v>
      </c>
      <c r="C172" s="2"/>
      <c r="D172" s="10" t="s">
        <v>9</v>
      </c>
      <c r="E172" s="11"/>
      <c r="F172" s="172">
        <v>33.25</v>
      </c>
      <c r="G172" s="2"/>
      <c r="H172" s="13">
        <f t="shared" si="3"/>
        <v>0</v>
      </c>
      <c r="I172" s="2"/>
    </row>
    <row r="173" spans="1:9" x14ac:dyDescent="0.2">
      <c r="A173" s="1"/>
      <c r="B173" s="4" t="s">
        <v>58</v>
      </c>
      <c r="C173" s="2"/>
      <c r="D173" s="10" t="s">
        <v>28</v>
      </c>
      <c r="E173" s="11"/>
      <c r="F173" s="172">
        <v>3145</v>
      </c>
      <c r="G173" s="2"/>
      <c r="H173" s="13">
        <f t="shared" si="3"/>
        <v>0</v>
      </c>
      <c r="I173" s="2"/>
    </row>
    <row r="174" spans="1:9" x14ac:dyDescent="0.2">
      <c r="A174" s="1"/>
      <c r="B174" s="4" t="s">
        <v>59</v>
      </c>
      <c r="C174" s="2"/>
      <c r="D174" s="10" t="s">
        <v>28</v>
      </c>
      <c r="E174" s="11"/>
      <c r="F174" s="172">
        <v>660</v>
      </c>
      <c r="G174" s="2"/>
      <c r="H174" s="13">
        <f t="shared" si="3"/>
        <v>0</v>
      </c>
      <c r="I174" s="2"/>
    </row>
    <row r="175" spans="1:9" x14ac:dyDescent="0.2">
      <c r="A175" s="1"/>
      <c r="B175" s="4" t="s">
        <v>60</v>
      </c>
      <c r="C175" s="2"/>
      <c r="D175" s="10" t="s">
        <v>28</v>
      </c>
      <c r="E175" s="11"/>
      <c r="F175" s="172">
        <v>4625</v>
      </c>
      <c r="G175" s="2"/>
      <c r="H175" s="13">
        <f t="shared" si="3"/>
        <v>0</v>
      </c>
      <c r="I175" s="2"/>
    </row>
    <row r="176" spans="1:9" x14ac:dyDescent="0.2">
      <c r="A176" s="1"/>
      <c r="B176" s="4" t="s">
        <v>61</v>
      </c>
      <c r="C176" s="2"/>
      <c r="D176" s="10" t="s">
        <v>28</v>
      </c>
      <c r="E176" s="11"/>
      <c r="F176" s="172">
        <v>3840</v>
      </c>
      <c r="G176" s="2"/>
      <c r="H176" s="13">
        <f t="shared" si="3"/>
        <v>0</v>
      </c>
      <c r="I176" s="2"/>
    </row>
    <row r="177" spans="1:9" x14ac:dyDescent="0.2">
      <c r="A177" s="1"/>
      <c r="B177" s="4" t="s">
        <v>62</v>
      </c>
      <c r="C177" s="2"/>
      <c r="D177" s="10" t="s">
        <v>28</v>
      </c>
      <c r="E177" s="11"/>
      <c r="F177" s="172">
        <v>5765</v>
      </c>
      <c r="G177" s="2"/>
      <c r="H177" s="13">
        <f t="shared" si="3"/>
        <v>0</v>
      </c>
      <c r="I177" s="2"/>
    </row>
    <row r="178" spans="1:9" x14ac:dyDescent="0.2">
      <c r="A178" s="1"/>
      <c r="B178" s="4" t="s">
        <v>63</v>
      </c>
      <c r="C178" s="2"/>
      <c r="D178" s="10" t="s">
        <v>28</v>
      </c>
      <c r="E178" s="11"/>
      <c r="F178" s="172">
        <v>7965</v>
      </c>
      <c r="G178" s="2"/>
      <c r="H178" s="13">
        <f t="shared" si="3"/>
        <v>0</v>
      </c>
      <c r="I178" s="2"/>
    </row>
    <row r="179" spans="1:9" x14ac:dyDescent="0.2">
      <c r="A179" s="1"/>
      <c r="B179" s="4" t="s">
        <v>64</v>
      </c>
      <c r="C179" s="2"/>
      <c r="D179" s="10" t="s">
        <v>28</v>
      </c>
      <c r="E179" s="11"/>
      <c r="F179" s="172">
        <v>4590</v>
      </c>
      <c r="G179" s="2"/>
      <c r="H179" s="13">
        <f t="shared" si="3"/>
        <v>0</v>
      </c>
      <c r="I179" s="2"/>
    </row>
    <row r="180" spans="1:9" x14ac:dyDescent="0.2">
      <c r="A180" s="1"/>
      <c r="B180" s="4" t="s">
        <v>65</v>
      </c>
      <c r="C180" s="2"/>
      <c r="D180" s="10" t="s">
        <v>28</v>
      </c>
      <c r="E180" s="11"/>
      <c r="F180" s="172">
        <v>920</v>
      </c>
      <c r="G180" s="2"/>
      <c r="H180" s="13">
        <f t="shared" si="3"/>
        <v>0</v>
      </c>
      <c r="I180" s="2"/>
    </row>
    <row r="181" spans="1:9" x14ac:dyDescent="0.2">
      <c r="A181" s="1"/>
      <c r="B181" s="4" t="s">
        <v>66</v>
      </c>
      <c r="C181" s="2"/>
      <c r="D181" s="10" t="s">
        <v>11</v>
      </c>
      <c r="E181" s="11"/>
      <c r="F181" s="172">
        <v>157</v>
      </c>
      <c r="G181" s="2"/>
      <c r="H181" s="13">
        <f t="shared" si="3"/>
        <v>0</v>
      </c>
      <c r="I181" s="2"/>
    </row>
    <row r="182" spans="1:9" x14ac:dyDescent="0.2">
      <c r="A182" s="1"/>
      <c r="B182" s="4" t="s">
        <v>146</v>
      </c>
      <c r="C182" s="2"/>
      <c r="D182" s="10" t="s">
        <v>28</v>
      </c>
      <c r="E182" s="11"/>
      <c r="F182" s="172">
        <v>395</v>
      </c>
      <c r="G182" s="2"/>
      <c r="H182" s="13">
        <f t="shared" si="3"/>
        <v>0</v>
      </c>
      <c r="I182" s="2"/>
    </row>
    <row r="183" spans="1:9" x14ac:dyDescent="0.2">
      <c r="A183" s="1"/>
      <c r="B183" s="4" t="s">
        <v>289</v>
      </c>
      <c r="C183" s="2"/>
      <c r="D183" s="10" t="s">
        <v>28</v>
      </c>
      <c r="E183" s="11"/>
      <c r="F183" s="172">
        <v>1155</v>
      </c>
      <c r="G183" s="2"/>
      <c r="H183" s="13">
        <f t="shared" si="3"/>
        <v>0</v>
      </c>
      <c r="I183" s="2"/>
    </row>
    <row r="184" spans="1:9" x14ac:dyDescent="0.2">
      <c r="A184" s="1"/>
      <c r="B184" s="4" t="s">
        <v>290</v>
      </c>
      <c r="C184" s="2"/>
      <c r="D184" s="10" t="s">
        <v>28</v>
      </c>
      <c r="E184" s="11"/>
      <c r="F184" s="172">
        <v>1545</v>
      </c>
      <c r="G184" s="2"/>
      <c r="H184" s="13">
        <f t="shared" si="3"/>
        <v>0</v>
      </c>
      <c r="I184" s="2"/>
    </row>
    <row r="185" spans="1:9" x14ac:dyDescent="0.2">
      <c r="A185" s="1"/>
      <c r="B185" s="4" t="s">
        <v>67</v>
      </c>
      <c r="C185" s="2"/>
      <c r="D185" s="10" t="s">
        <v>28</v>
      </c>
      <c r="E185" s="11"/>
      <c r="F185" s="172">
        <v>1665</v>
      </c>
      <c r="G185" s="2"/>
      <c r="H185" s="13">
        <f t="shared" si="3"/>
        <v>0</v>
      </c>
      <c r="I185" s="2"/>
    </row>
    <row r="186" spans="1:9" x14ac:dyDescent="0.2">
      <c r="A186" s="1"/>
      <c r="B186" s="4" t="s">
        <v>68</v>
      </c>
      <c r="C186" s="2"/>
      <c r="D186" s="10" t="s">
        <v>4</v>
      </c>
      <c r="E186" s="11"/>
      <c r="F186" s="172">
        <v>15</v>
      </c>
      <c r="G186" s="2"/>
      <c r="H186" s="13">
        <f t="shared" si="3"/>
        <v>0</v>
      </c>
      <c r="I186" s="2"/>
    </row>
    <row r="187" spans="1:9" x14ac:dyDescent="0.2">
      <c r="A187" s="1"/>
      <c r="B187" s="4" t="s">
        <v>69</v>
      </c>
      <c r="C187" s="2"/>
      <c r="D187" s="10" t="s">
        <v>28</v>
      </c>
      <c r="E187" s="11"/>
      <c r="F187" s="172">
        <v>5765</v>
      </c>
      <c r="G187" s="2"/>
      <c r="H187" s="13">
        <f t="shared" si="3"/>
        <v>0</v>
      </c>
      <c r="I187" s="2"/>
    </row>
    <row r="188" spans="1:9" x14ac:dyDescent="0.2">
      <c r="A188" s="1"/>
      <c r="B188" s="4" t="s">
        <v>70</v>
      </c>
      <c r="C188" s="2"/>
      <c r="D188" s="10" t="s">
        <v>4</v>
      </c>
      <c r="E188" s="11"/>
      <c r="F188" s="172">
        <v>0.85</v>
      </c>
      <c r="G188" s="2"/>
      <c r="H188" s="13">
        <f t="shared" si="3"/>
        <v>0</v>
      </c>
      <c r="I188" s="2"/>
    </row>
    <row r="189" spans="1:9" x14ac:dyDescent="0.2">
      <c r="A189" s="1"/>
      <c r="B189" s="4" t="s">
        <v>71</v>
      </c>
      <c r="C189" s="2"/>
      <c r="D189" s="10" t="s">
        <v>11</v>
      </c>
      <c r="E189" s="11"/>
      <c r="F189" s="172">
        <v>185</v>
      </c>
      <c r="G189" s="2"/>
      <c r="H189" s="13">
        <f t="shared" si="3"/>
        <v>0</v>
      </c>
      <c r="I189" s="2"/>
    </row>
    <row r="190" spans="1:9" x14ac:dyDescent="0.2">
      <c r="A190" s="1"/>
      <c r="B190" s="4" t="s">
        <v>72</v>
      </c>
      <c r="C190" s="2"/>
      <c r="D190" s="10" t="s">
        <v>9</v>
      </c>
      <c r="E190" s="11"/>
      <c r="F190" s="172">
        <v>44</v>
      </c>
      <c r="G190" s="2"/>
      <c r="H190" s="13">
        <f t="shared" si="3"/>
        <v>0</v>
      </c>
      <c r="I190" s="2"/>
    </row>
    <row r="191" spans="1:9" x14ac:dyDescent="0.2">
      <c r="A191" s="1"/>
      <c r="B191" s="4" t="s">
        <v>73</v>
      </c>
      <c r="C191" s="2"/>
      <c r="D191" s="10" t="s">
        <v>11</v>
      </c>
      <c r="E191" s="11"/>
      <c r="F191" s="172">
        <v>1155</v>
      </c>
      <c r="G191" s="2"/>
      <c r="H191" s="13">
        <f t="shared" si="3"/>
        <v>0</v>
      </c>
      <c r="I191" s="2"/>
    </row>
    <row r="192" spans="1:9" x14ac:dyDescent="0.2">
      <c r="A192" s="1"/>
      <c r="B192" s="4" t="s">
        <v>74</v>
      </c>
      <c r="C192" s="2"/>
      <c r="D192" s="10" t="s">
        <v>11</v>
      </c>
      <c r="E192" s="11"/>
      <c r="F192" s="172">
        <v>2275</v>
      </c>
      <c r="G192" s="2"/>
      <c r="H192" s="13">
        <f t="shared" si="3"/>
        <v>0</v>
      </c>
      <c r="I192" s="2"/>
    </row>
    <row r="193" spans="1:9" x14ac:dyDescent="0.2">
      <c r="A193" s="1"/>
      <c r="B193" s="2"/>
      <c r="C193" s="2"/>
      <c r="D193" s="70" t="s">
        <v>75</v>
      </c>
      <c r="E193" s="2"/>
      <c r="F193" s="8"/>
      <c r="G193" s="2"/>
      <c r="H193" s="135">
        <f>SUM(H150:H192)</f>
        <v>0</v>
      </c>
      <c r="I193" s="2"/>
    </row>
    <row r="194" spans="1:9" ht="3.75" customHeight="1" x14ac:dyDescent="0.2">
      <c r="A194" s="1"/>
      <c r="B194" s="4"/>
      <c r="C194" s="4"/>
      <c r="D194" s="54"/>
      <c r="E194" s="4"/>
      <c r="F194" s="21"/>
      <c r="G194" s="4"/>
      <c r="H194" s="55"/>
      <c r="I194" s="2"/>
    </row>
    <row r="195" spans="1:9" x14ac:dyDescent="0.2">
      <c r="A195" s="1"/>
      <c r="B195" s="168" t="s">
        <v>199</v>
      </c>
      <c r="C195" s="7"/>
      <c r="D195" s="2"/>
      <c r="E195" s="8"/>
      <c r="F195" s="9"/>
      <c r="G195" s="2"/>
      <c r="H195" s="1"/>
      <c r="I195" s="2">
        <v>123</v>
      </c>
    </row>
    <row r="196" spans="1:9" x14ac:dyDescent="0.2">
      <c r="A196" s="1"/>
      <c r="B196" s="4" t="s">
        <v>99</v>
      </c>
      <c r="C196" s="2"/>
      <c r="D196" s="10" t="s">
        <v>28</v>
      </c>
      <c r="E196" s="11"/>
      <c r="F196" s="172">
        <v>7200</v>
      </c>
      <c r="G196" s="2"/>
      <c r="H196" s="13">
        <f t="shared" ref="H196:H209" si="4">E196*F196</f>
        <v>0</v>
      </c>
      <c r="I196" s="2"/>
    </row>
    <row r="197" spans="1:9" x14ac:dyDescent="0.2">
      <c r="A197" s="1"/>
      <c r="B197" s="4" t="s">
        <v>217</v>
      </c>
      <c r="C197" s="2"/>
      <c r="D197" s="10" t="s">
        <v>28</v>
      </c>
      <c r="E197" s="11"/>
      <c r="F197" s="172">
        <v>8550</v>
      </c>
      <c r="G197" s="2"/>
      <c r="H197" s="13">
        <f t="shared" si="4"/>
        <v>0</v>
      </c>
      <c r="I197" s="2"/>
    </row>
    <row r="198" spans="1:9" x14ac:dyDescent="0.2">
      <c r="A198" s="1"/>
      <c r="B198" s="4" t="s">
        <v>291</v>
      </c>
      <c r="C198" s="2"/>
      <c r="D198" s="10" t="s">
        <v>28</v>
      </c>
      <c r="E198" s="11"/>
      <c r="F198" s="172">
        <v>1210</v>
      </c>
      <c r="G198" s="2"/>
      <c r="H198" s="13">
        <f t="shared" si="4"/>
        <v>0</v>
      </c>
      <c r="I198" s="2"/>
    </row>
    <row r="199" spans="1:9" x14ac:dyDescent="0.2">
      <c r="A199" s="1"/>
      <c r="B199" s="4" t="s">
        <v>76</v>
      </c>
      <c r="C199" s="2"/>
      <c r="D199" s="10" t="s">
        <v>28</v>
      </c>
      <c r="E199" s="11"/>
      <c r="F199" s="172">
        <v>335</v>
      </c>
      <c r="G199" s="2"/>
      <c r="H199" s="13">
        <f t="shared" si="4"/>
        <v>0</v>
      </c>
      <c r="I199" s="2"/>
    </row>
    <row r="200" spans="1:9" ht="12.75" customHeight="1" x14ac:dyDescent="0.2">
      <c r="A200" s="1"/>
      <c r="B200" s="4" t="s">
        <v>98</v>
      </c>
      <c r="C200" s="2"/>
      <c r="D200" s="10" t="s">
        <v>28</v>
      </c>
      <c r="E200" s="11"/>
      <c r="F200" s="172">
        <v>4000</v>
      </c>
      <c r="G200" s="2"/>
      <c r="H200" s="13">
        <f t="shared" si="4"/>
        <v>0</v>
      </c>
      <c r="I200" s="2"/>
    </row>
    <row r="201" spans="1:9" x14ac:dyDescent="0.2">
      <c r="A201" s="1"/>
      <c r="B201" s="4" t="s">
        <v>230</v>
      </c>
      <c r="C201" s="2"/>
      <c r="D201" s="10" t="s">
        <v>28</v>
      </c>
      <c r="E201" s="11"/>
      <c r="F201" s="172">
        <v>2275</v>
      </c>
      <c r="G201" s="2"/>
      <c r="H201" s="13">
        <f t="shared" si="4"/>
        <v>0</v>
      </c>
      <c r="I201" s="2"/>
    </row>
    <row r="202" spans="1:9" x14ac:dyDescent="0.2">
      <c r="A202" s="1"/>
      <c r="B202" s="4" t="s">
        <v>257</v>
      </c>
      <c r="C202" s="2"/>
      <c r="D202" s="10" t="s">
        <v>9</v>
      </c>
      <c r="E202" s="11"/>
      <c r="F202" s="172">
        <v>100</v>
      </c>
      <c r="G202" s="2"/>
      <c r="H202" s="13">
        <f t="shared" si="4"/>
        <v>0</v>
      </c>
      <c r="I202" s="2"/>
    </row>
    <row r="203" spans="1:9" x14ac:dyDescent="0.2">
      <c r="A203" s="1"/>
      <c r="B203" s="4" t="s">
        <v>258</v>
      </c>
      <c r="C203" s="2"/>
      <c r="D203" s="10" t="s">
        <v>9</v>
      </c>
      <c r="E203" s="11"/>
      <c r="F203" s="172">
        <v>115</v>
      </c>
      <c r="G203" s="2"/>
      <c r="H203" s="13">
        <f t="shared" si="4"/>
        <v>0</v>
      </c>
      <c r="I203" s="2"/>
    </row>
    <row r="204" spans="1:9" x14ac:dyDescent="0.2">
      <c r="A204" s="1"/>
      <c r="B204" s="4" t="s">
        <v>259</v>
      </c>
      <c r="C204" s="2"/>
      <c r="D204" s="10" t="s">
        <v>9</v>
      </c>
      <c r="E204" s="11"/>
      <c r="F204" s="172">
        <v>127</v>
      </c>
      <c r="G204" s="2"/>
      <c r="H204" s="13">
        <f t="shared" si="4"/>
        <v>0</v>
      </c>
      <c r="I204" s="2"/>
    </row>
    <row r="205" spans="1:9" x14ac:dyDescent="0.2">
      <c r="A205" s="1"/>
      <c r="B205" s="4" t="s">
        <v>260</v>
      </c>
      <c r="C205" s="2"/>
      <c r="D205" s="10" t="s">
        <v>9</v>
      </c>
      <c r="E205" s="11"/>
      <c r="F205" s="172">
        <v>175</v>
      </c>
      <c r="G205" s="2"/>
      <c r="H205" s="13">
        <f t="shared" si="4"/>
        <v>0</v>
      </c>
      <c r="I205" s="2"/>
    </row>
    <row r="206" spans="1:9" x14ac:dyDescent="0.2">
      <c r="A206" s="1"/>
      <c r="B206" s="4" t="s">
        <v>256</v>
      </c>
      <c r="C206" s="2"/>
      <c r="D206" s="10" t="s">
        <v>9</v>
      </c>
      <c r="E206" s="11"/>
      <c r="F206" s="172">
        <v>215</v>
      </c>
      <c r="G206" s="2"/>
      <c r="H206" s="13">
        <f t="shared" si="4"/>
        <v>0</v>
      </c>
      <c r="I206" s="2"/>
    </row>
    <row r="207" spans="1:9" x14ac:dyDescent="0.2">
      <c r="A207" s="1"/>
      <c r="B207" s="4" t="s">
        <v>261</v>
      </c>
      <c r="C207" s="2"/>
      <c r="D207" s="10" t="s">
        <v>9</v>
      </c>
      <c r="E207" s="11"/>
      <c r="F207" s="172">
        <v>53.5</v>
      </c>
      <c r="G207" s="2"/>
      <c r="H207" s="13">
        <f t="shared" si="4"/>
        <v>0</v>
      </c>
      <c r="I207" s="2"/>
    </row>
    <row r="208" spans="1:9" x14ac:dyDescent="0.2">
      <c r="A208" s="1"/>
      <c r="B208" s="4" t="s">
        <v>229</v>
      </c>
      <c r="C208" s="2"/>
      <c r="D208" s="10" t="s">
        <v>28</v>
      </c>
      <c r="E208" s="11"/>
      <c r="F208" s="172">
        <v>1550</v>
      </c>
      <c r="G208" s="2"/>
      <c r="H208" s="13">
        <f t="shared" si="4"/>
        <v>0</v>
      </c>
      <c r="I208" s="2"/>
    </row>
    <row r="209" spans="1:9" x14ac:dyDescent="0.2">
      <c r="A209" s="1"/>
      <c r="B209" s="4" t="s">
        <v>228</v>
      </c>
      <c r="C209" s="2"/>
      <c r="D209" s="10" t="s">
        <v>9</v>
      </c>
      <c r="E209" s="11"/>
      <c r="F209" s="172">
        <v>30.1</v>
      </c>
      <c r="G209" s="2"/>
      <c r="H209" s="13">
        <f t="shared" si="4"/>
        <v>0</v>
      </c>
      <c r="I209" s="2"/>
    </row>
    <row r="210" spans="1:9" x14ac:dyDescent="0.2">
      <c r="A210" s="1"/>
      <c r="B210" s="2"/>
      <c r="C210" s="2"/>
      <c r="D210" s="70" t="s">
        <v>77</v>
      </c>
      <c r="E210" s="2"/>
      <c r="F210" s="8"/>
      <c r="G210" s="2"/>
      <c r="H210" s="135">
        <f>SUM(H196:H209)</f>
        <v>0</v>
      </c>
      <c r="I210" s="2"/>
    </row>
    <row r="211" spans="1:9" ht="5.25" customHeight="1" x14ac:dyDescent="0.2">
      <c r="A211" s="1"/>
      <c r="B211" s="4"/>
      <c r="C211" s="4"/>
      <c r="D211" s="54"/>
      <c r="E211" s="4"/>
      <c r="F211" s="21"/>
      <c r="G211" s="4"/>
      <c r="H211" s="55"/>
      <c r="I211" s="2"/>
    </row>
    <row r="212" spans="1:9" x14ac:dyDescent="0.2">
      <c r="A212" s="1"/>
      <c r="B212" s="168" t="s">
        <v>200</v>
      </c>
      <c r="C212" s="7"/>
      <c r="D212" s="2"/>
      <c r="E212" s="8"/>
      <c r="F212" s="9"/>
      <c r="G212" s="2"/>
      <c r="H212" s="1"/>
      <c r="I212" s="2"/>
    </row>
    <row r="213" spans="1:9" x14ac:dyDescent="0.2">
      <c r="A213" s="1"/>
      <c r="B213" s="4" t="s">
        <v>104</v>
      </c>
      <c r="C213" s="2"/>
      <c r="D213" s="10" t="s">
        <v>28</v>
      </c>
      <c r="E213" s="11"/>
      <c r="F213" s="172">
        <v>3050</v>
      </c>
      <c r="G213" s="2"/>
      <c r="H213" s="13">
        <f t="shared" ref="H213:H255" si="5">E213*F213</f>
        <v>0</v>
      </c>
      <c r="I213" s="2"/>
    </row>
    <row r="214" spans="1:9" x14ac:dyDescent="0.2">
      <c r="A214" s="1"/>
      <c r="B214" s="19" t="s">
        <v>105</v>
      </c>
      <c r="C214" s="18"/>
      <c r="D214" s="10" t="s">
        <v>28</v>
      </c>
      <c r="E214" s="11"/>
      <c r="F214" s="172">
        <v>3280</v>
      </c>
      <c r="G214" s="2"/>
      <c r="H214" s="13">
        <f t="shared" si="5"/>
        <v>0</v>
      </c>
      <c r="I214" s="2"/>
    </row>
    <row r="215" spans="1:9" x14ac:dyDescent="0.2">
      <c r="A215" s="1"/>
      <c r="B215" s="4" t="s">
        <v>155</v>
      </c>
      <c r="C215" s="2"/>
      <c r="D215" s="10" t="s">
        <v>28</v>
      </c>
      <c r="E215" s="11"/>
      <c r="F215" s="172">
        <v>1200</v>
      </c>
      <c r="G215" s="2"/>
      <c r="H215" s="13">
        <f t="shared" si="5"/>
        <v>0</v>
      </c>
      <c r="I215" s="2"/>
    </row>
    <row r="216" spans="1:9" x14ac:dyDescent="0.2">
      <c r="A216" s="1"/>
      <c r="B216" s="4" t="s">
        <v>82</v>
      </c>
      <c r="C216" s="2"/>
      <c r="D216" s="10" t="s">
        <v>28</v>
      </c>
      <c r="E216" s="11"/>
      <c r="F216" s="172">
        <v>310</v>
      </c>
      <c r="G216" s="2"/>
      <c r="H216" s="13">
        <f t="shared" si="5"/>
        <v>0</v>
      </c>
      <c r="I216" s="2"/>
    </row>
    <row r="217" spans="1:9" x14ac:dyDescent="0.2">
      <c r="A217" s="1"/>
      <c r="B217" s="4" t="s">
        <v>227</v>
      </c>
      <c r="C217" s="2"/>
      <c r="D217" s="10" t="s">
        <v>28</v>
      </c>
      <c r="E217" s="11"/>
      <c r="F217" s="172">
        <v>7855</v>
      </c>
      <c r="G217" s="2"/>
      <c r="H217" s="13">
        <f t="shared" si="5"/>
        <v>0</v>
      </c>
      <c r="I217" s="2"/>
    </row>
    <row r="218" spans="1:9" x14ac:dyDescent="0.2">
      <c r="A218" s="1"/>
      <c r="B218" s="4" t="s">
        <v>103</v>
      </c>
      <c r="C218" s="2"/>
      <c r="D218" s="10" t="s">
        <v>28</v>
      </c>
      <c r="E218" s="11"/>
      <c r="F218" s="172">
        <v>4000</v>
      </c>
      <c r="G218" s="2"/>
      <c r="H218" s="13">
        <f t="shared" si="5"/>
        <v>0</v>
      </c>
      <c r="I218" s="2"/>
    </row>
    <row r="219" spans="1:9" x14ac:dyDescent="0.2">
      <c r="A219" s="1"/>
      <c r="B219" s="4" t="s">
        <v>100</v>
      </c>
      <c r="C219" s="2"/>
      <c r="D219" s="10" t="s">
        <v>28</v>
      </c>
      <c r="E219" s="11"/>
      <c r="F219" s="172">
        <v>2360</v>
      </c>
      <c r="G219" s="2"/>
      <c r="H219" s="13">
        <f t="shared" si="5"/>
        <v>0</v>
      </c>
      <c r="I219" s="2"/>
    </row>
    <row r="220" spans="1:9" x14ac:dyDescent="0.2">
      <c r="A220" s="1"/>
      <c r="B220" s="4" t="s">
        <v>101</v>
      </c>
      <c r="C220" s="2"/>
      <c r="D220" s="10" t="s">
        <v>28</v>
      </c>
      <c r="E220" s="11"/>
      <c r="F220" s="172">
        <v>3200</v>
      </c>
      <c r="G220" s="2"/>
      <c r="H220" s="13">
        <f t="shared" si="5"/>
        <v>0</v>
      </c>
      <c r="I220" s="2"/>
    </row>
    <row r="221" spans="1:9" x14ac:dyDescent="0.2">
      <c r="A221" s="1"/>
      <c r="B221" s="4" t="s">
        <v>78</v>
      </c>
      <c r="C221" s="2"/>
      <c r="D221" s="10" t="s">
        <v>28</v>
      </c>
      <c r="E221" s="11"/>
      <c r="F221" s="172">
        <v>4350</v>
      </c>
      <c r="G221" s="2"/>
      <c r="H221" s="13">
        <f t="shared" si="5"/>
        <v>0</v>
      </c>
      <c r="I221" s="2"/>
    </row>
    <row r="222" spans="1:9" x14ac:dyDescent="0.2">
      <c r="A222" s="1"/>
      <c r="B222" s="4" t="s">
        <v>79</v>
      </c>
      <c r="C222" s="2"/>
      <c r="D222" s="10" t="s">
        <v>28</v>
      </c>
      <c r="E222" s="11"/>
      <c r="F222" s="172">
        <v>6650</v>
      </c>
      <c r="G222" s="2"/>
      <c r="H222" s="13">
        <f t="shared" si="5"/>
        <v>0</v>
      </c>
      <c r="I222" s="2"/>
    </row>
    <row r="223" spans="1:9" x14ac:dyDescent="0.2">
      <c r="A223" s="1"/>
      <c r="B223" s="4" t="s">
        <v>80</v>
      </c>
      <c r="C223" s="2"/>
      <c r="D223" s="10" t="s">
        <v>28</v>
      </c>
      <c r="E223" s="11"/>
      <c r="F223" s="172">
        <v>7680</v>
      </c>
      <c r="G223" s="2"/>
      <c r="H223" s="13">
        <f t="shared" si="5"/>
        <v>0</v>
      </c>
      <c r="I223" s="2"/>
    </row>
    <row r="224" spans="1:9" x14ac:dyDescent="0.2">
      <c r="A224" s="1"/>
      <c r="B224" s="4" t="s">
        <v>81</v>
      </c>
      <c r="C224" s="2"/>
      <c r="D224" s="10" t="s">
        <v>28</v>
      </c>
      <c r="E224" s="11"/>
      <c r="F224" s="172">
        <v>13860</v>
      </c>
      <c r="G224" s="2"/>
      <c r="H224" s="13">
        <f t="shared" si="5"/>
        <v>0</v>
      </c>
      <c r="I224" s="2"/>
    </row>
    <row r="225" spans="1:9" x14ac:dyDescent="0.2">
      <c r="A225" s="1"/>
      <c r="B225" s="4" t="s">
        <v>215</v>
      </c>
      <c r="C225" s="2"/>
      <c r="D225" s="10" t="s">
        <v>28</v>
      </c>
      <c r="E225" s="11"/>
      <c r="F225" s="172">
        <v>17475</v>
      </c>
      <c r="G225" s="2"/>
      <c r="H225" s="13">
        <f t="shared" si="5"/>
        <v>0</v>
      </c>
      <c r="I225" s="2"/>
    </row>
    <row r="226" spans="1:9" x14ac:dyDescent="0.2">
      <c r="A226" s="1"/>
      <c r="B226" s="4" t="s">
        <v>216</v>
      </c>
      <c r="C226" s="2"/>
      <c r="D226" s="10" t="s">
        <v>28</v>
      </c>
      <c r="E226" s="11"/>
      <c r="F226" s="172">
        <v>28000</v>
      </c>
      <c r="G226" s="2"/>
      <c r="H226" s="13">
        <f t="shared" si="5"/>
        <v>0</v>
      </c>
      <c r="I226" s="2"/>
    </row>
    <row r="227" spans="1:9" x14ac:dyDescent="0.2">
      <c r="A227" s="1"/>
      <c r="B227" s="4" t="s">
        <v>226</v>
      </c>
      <c r="C227" s="2"/>
      <c r="D227" s="10" t="s">
        <v>28</v>
      </c>
      <c r="E227" s="11"/>
      <c r="F227" s="172">
        <v>610</v>
      </c>
      <c r="G227" s="2"/>
      <c r="H227" s="13">
        <f t="shared" si="5"/>
        <v>0</v>
      </c>
      <c r="I227" s="2"/>
    </row>
    <row r="228" spans="1:9" x14ac:dyDescent="0.2">
      <c r="A228" s="1"/>
      <c r="B228" s="4" t="s">
        <v>107</v>
      </c>
      <c r="C228" s="2"/>
      <c r="D228" s="10" t="s">
        <v>28</v>
      </c>
      <c r="E228" s="11"/>
      <c r="F228" s="172">
        <v>3325</v>
      </c>
      <c r="G228" s="2"/>
      <c r="H228" s="13">
        <f t="shared" si="5"/>
        <v>0</v>
      </c>
      <c r="I228" s="2"/>
    </row>
    <row r="229" spans="1:9" x14ac:dyDescent="0.2">
      <c r="A229" s="1"/>
      <c r="B229" s="4" t="s">
        <v>108</v>
      </c>
      <c r="C229" s="2"/>
      <c r="D229" s="10" t="s">
        <v>28</v>
      </c>
      <c r="E229" s="11"/>
      <c r="F229" s="172">
        <v>5240</v>
      </c>
      <c r="G229" s="2"/>
      <c r="H229" s="13">
        <f t="shared" si="5"/>
        <v>0</v>
      </c>
      <c r="I229" s="2"/>
    </row>
    <row r="230" spans="1:9" x14ac:dyDescent="0.2">
      <c r="A230" s="1"/>
      <c r="B230" s="4" t="s">
        <v>109</v>
      </c>
      <c r="C230" s="2"/>
      <c r="D230" s="10" t="s">
        <v>28</v>
      </c>
      <c r="E230" s="11"/>
      <c r="F230" s="172">
        <v>8685</v>
      </c>
      <c r="G230" s="2"/>
      <c r="H230" s="13">
        <f t="shared" si="5"/>
        <v>0</v>
      </c>
      <c r="I230" s="2"/>
    </row>
    <row r="231" spans="1:9" x14ac:dyDescent="0.2">
      <c r="A231" s="1"/>
      <c r="B231" s="4" t="s">
        <v>83</v>
      </c>
      <c r="C231" s="2"/>
      <c r="D231" s="10" t="s">
        <v>28</v>
      </c>
      <c r="E231" s="11"/>
      <c r="F231" s="172">
        <v>2300</v>
      </c>
      <c r="G231" s="2"/>
      <c r="H231" s="13">
        <f t="shared" si="5"/>
        <v>0</v>
      </c>
      <c r="I231" s="2"/>
    </row>
    <row r="232" spans="1:9" x14ac:dyDescent="0.2">
      <c r="A232" s="1"/>
      <c r="B232" s="4" t="s">
        <v>143</v>
      </c>
      <c r="C232" s="2"/>
      <c r="D232" s="10" t="s">
        <v>28</v>
      </c>
      <c r="E232" s="11"/>
      <c r="F232" s="172">
        <v>11520</v>
      </c>
      <c r="G232" s="2"/>
      <c r="H232" s="13">
        <f t="shared" si="5"/>
        <v>0</v>
      </c>
      <c r="I232" s="2"/>
    </row>
    <row r="233" spans="1:9" x14ac:dyDescent="0.2">
      <c r="A233" s="1"/>
      <c r="B233" s="4" t="s">
        <v>144</v>
      </c>
      <c r="C233" s="2"/>
      <c r="D233" s="10" t="s">
        <v>28</v>
      </c>
      <c r="E233" s="11"/>
      <c r="F233" s="172">
        <v>16250</v>
      </c>
      <c r="G233" s="2"/>
      <c r="H233" s="13">
        <f t="shared" si="5"/>
        <v>0</v>
      </c>
      <c r="I233" s="2"/>
    </row>
    <row r="234" spans="1:9" x14ac:dyDescent="0.2">
      <c r="A234" s="1"/>
      <c r="B234" s="4" t="s">
        <v>145</v>
      </c>
      <c r="C234" s="2"/>
      <c r="D234" s="10" t="s">
        <v>28</v>
      </c>
      <c r="E234" s="11"/>
      <c r="F234" s="172">
        <v>21000</v>
      </c>
      <c r="G234" s="2"/>
      <c r="H234" s="13">
        <f t="shared" si="5"/>
        <v>0</v>
      </c>
      <c r="I234" s="2"/>
    </row>
    <row r="235" spans="1:9" x14ac:dyDescent="0.2">
      <c r="A235" s="1"/>
      <c r="B235" s="4" t="s">
        <v>106</v>
      </c>
      <c r="C235" s="2"/>
      <c r="D235" s="10" t="s">
        <v>28</v>
      </c>
      <c r="E235" s="11"/>
      <c r="F235" s="172">
        <v>12750</v>
      </c>
      <c r="G235" s="2"/>
      <c r="H235" s="13">
        <f t="shared" si="5"/>
        <v>0</v>
      </c>
      <c r="I235" s="2"/>
    </row>
    <row r="236" spans="1:9" x14ac:dyDescent="0.2">
      <c r="A236" s="1"/>
      <c r="B236" s="4" t="s">
        <v>218</v>
      </c>
      <c r="C236" s="2"/>
      <c r="D236" s="10" t="s">
        <v>28</v>
      </c>
      <c r="E236" s="11"/>
      <c r="F236" s="172">
        <v>5900</v>
      </c>
      <c r="G236" s="2"/>
      <c r="H236" s="13">
        <f t="shared" si="5"/>
        <v>0</v>
      </c>
      <c r="I236" s="2"/>
    </row>
    <row r="237" spans="1:9" x14ac:dyDescent="0.2">
      <c r="A237" s="1"/>
      <c r="B237" s="4" t="s">
        <v>225</v>
      </c>
      <c r="C237" s="2"/>
      <c r="D237" s="10" t="s">
        <v>28</v>
      </c>
      <c r="E237" s="11"/>
      <c r="F237" s="172">
        <v>6800</v>
      </c>
      <c r="G237" s="2"/>
      <c r="H237" s="13">
        <f t="shared" si="5"/>
        <v>0</v>
      </c>
      <c r="I237" s="2"/>
    </row>
    <row r="238" spans="1:9" x14ac:dyDescent="0.2">
      <c r="A238" s="1"/>
      <c r="B238" s="4" t="s">
        <v>84</v>
      </c>
      <c r="C238" s="2"/>
      <c r="D238" s="10" t="s">
        <v>28</v>
      </c>
      <c r="E238" s="11"/>
      <c r="F238" s="172">
        <v>1500</v>
      </c>
      <c r="G238" s="2"/>
      <c r="H238" s="13">
        <f t="shared" si="5"/>
        <v>0</v>
      </c>
      <c r="I238" s="2"/>
    </row>
    <row r="239" spans="1:9" x14ac:dyDescent="0.2">
      <c r="A239" s="1"/>
      <c r="B239" s="4" t="s">
        <v>110</v>
      </c>
      <c r="C239" s="2"/>
      <c r="D239" s="10" t="s">
        <v>28</v>
      </c>
      <c r="E239" s="11"/>
      <c r="F239" s="172">
        <v>2500</v>
      </c>
      <c r="G239" s="2"/>
      <c r="H239" s="13">
        <f t="shared" si="5"/>
        <v>0</v>
      </c>
      <c r="I239" s="2"/>
    </row>
    <row r="240" spans="1:9" x14ac:dyDescent="0.2">
      <c r="A240" s="1"/>
      <c r="B240" s="4" t="s">
        <v>102</v>
      </c>
      <c r="C240" s="2"/>
      <c r="D240" s="10" t="s">
        <v>28</v>
      </c>
      <c r="E240" s="11"/>
      <c r="F240" s="172">
        <v>2200</v>
      </c>
      <c r="G240" s="2"/>
      <c r="H240" s="13">
        <f t="shared" si="5"/>
        <v>0</v>
      </c>
      <c r="I240" s="2"/>
    </row>
    <row r="241" spans="1:9" x14ac:dyDescent="0.2">
      <c r="A241" s="1"/>
      <c r="B241" s="4" t="s">
        <v>224</v>
      </c>
      <c r="C241" s="2"/>
      <c r="D241" s="10" t="s">
        <v>28</v>
      </c>
      <c r="E241" s="11"/>
      <c r="F241" s="172">
        <v>350</v>
      </c>
      <c r="G241" s="2"/>
      <c r="H241" s="13">
        <f t="shared" si="5"/>
        <v>0</v>
      </c>
      <c r="I241" s="2"/>
    </row>
    <row r="242" spans="1:9" x14ac:dyDescent="0.2">
      <c r="A242" s="1"/>
      <c r="B242" s="4" t="s">
        <v>223</v>
      </c>
      <c r="C242" s="2"/>
      <c r="D242" s="10" t="s">
        <v>28</v>
      </c>
      <c r="E242" s="11"/>
      <c r="F242" s="172">
        <v>730</v>
      </c>
      <c r="G242" s="2"/>
      <c r="H242" s="13">
        <f t="shared" si="5"/>
        <v>0</v>
      </c>
      <c r="I242" s="2"/>
    </row>
    <row r="243" spans="1:9" x14ac:dyDescent="0.2">
      <c r="A243" s="1"/>
      <c r="B243" s="4" t="s">
        <v>222</v>
      </c>
      <c r="C243" s="2"/>
      <c r="D243" s="10" t="s">
        <v>28</v>
      </c>
      <c r="E243" s="11"/>
      <c r="F243" s="172">
        <v>850</v>
      </c>
      <c r="G243" s="2"/>
      <c r="H243" s="13">
        <f t="shared" si="5"/>
        <v>0</v>
      </c>
      <c r="I243" s="2"/>
    </row>
    <row r="244" spans="1:9" x14ac:dyDescent="0.2">
      <c r="A244" s="1"/>
      <c r="B244" s="4" t="s">
        <v>221</v>
      </c>
      <c r="C244" s="2"/>
      <c r="D244" s="10" t="s">
        <v>9</v>
      </c>
      <c r="E244" s="11"/>
      <c r="F244" s="172">
        <v>110</v>
      </c>
      <c r="G244" s="2"/>
      <c r="H244" s="13">
        <f t="shared" si="5"/>
        <v>0</v>
      </c>
      <c r="I244" s="2"/>
    </row>
    <row r="245" spans="1:9" x14ac:dyDescent="0.2">
      <c r="A245" s="1"/>
      <c r="B245" s="4" t="s">
        <v>220</v>
      </c>
      <c r="C245" s="2"/>
      <c r="D245" s="10" t="s">
        <v>9</v>
      </c>
      <c r="E245" s="11"/>
      <c r="F245" s="172">
        <v>145</v>
      </c>
      <c r="G245" s="2"/>
      <c r="H245" s="13">
        <f t="shared" si="5"/>
        <v>0</v>
      </c>
      <c r="I245" s="2"/>
    </row>
    <row r="246" spans="1:9" x14ac:dyDescent="0.2">
      <c r="A246" s="1"/>
      <c r="B246" s="4" t="s">
        <v>262</v>
      </c>
      <c r="C246" s="2"/>
      <c r="D246" s="10" t="s">
        <v>9</v>
      </c>
      <c r="E246" s="11"/>
      <c r="F246" s="172">
        <v>315</v>
      </c>
      <c r="G246" s="2"/>
      <c r="H246" s="13">
        <f t="shared" si="5"/>
        <v>0</v>
      </c>
      <c r="I246" s="2"/>
    </row>
    <row r="247" spans="1:9" x14ac:dyDescent="0.2">
      <c r="A247" s="1"/>
      <c r="B247" s="4" t="s">
        <v>263</v>
      </c>
      <c r="C247" s="2"/>
      <c r="D247" s="10" t="s">
        <v>9</v>
      </c>
      <c r="E247" s="11"/>
      <c r="F247" s="172">
        <v>350</v>
      </c>
      <c r="G247" s="2"/>
      <c r="H247" s="13">
        <f t="shared" si="5"/>
        <v>0</v>
      </c>
      <c r="I247" s="2"/>
    </row>
    <row r="248" spans="1:9" x14ac:dyDescent="0.2">
      <c r="A248" s="1"/>
      <c r="B248" s="4" t="s">
        <v>264</v>
      </c>
      <c r="C248" s="2"/>
      <c r="D248" s="10" t="s">
        <v>9</v>
      </c>
      <c r="E248" s="11"/>
      <c r="F248" s="172">
        <v>385</v>
      </c>
      <c r="G248" s="2"/>
      <c r="H248" s="13">
        <f t="shared" si="5"/>
        <v>0</v>
      </c>
      <c r="I248" s="2"/>
    </row>
    <row r="249" spans="1:9" x14ac:dyDescent="0.2">
      <c r="A249" s="1"/>
      <c r="B249" s="4" t="s">
        <v>265</v>
      </c>
      <c r="C249" s="2"/>
      <c r="D249" s="10" t="s">
        <v>9</v>
      </c>
      <c r="E249" s="11"/>
      <c r="F249" s="172">
        <v>390</v>
      </c>
      <c r="G249" s="2"/>
      <c r="H249" s="13">
        <f t="shared" si="5"/>
        <v>0</v>
      </c>
      <c r="I249" s="2"/>
    </row>
    <row r="250" spans="1:9" x14ac:dyDescent="0.2">
      <c r="A250" s="1"/>
      <c r="B250" s="4" t="s">
        <v>266</v>
      </c>
      <c r="C250" s="2"/>
      <c r="D250" s="10" t="s">
        <v>9</v>
      </c>
      <c r="E250" s="11"/>
      <c r="F250" s="172">
        <v>400</v>
      </c>
      <c r="G250" s="2"/>
      <c r="H250" s="13">
        <f t="shared" si="5"/>
        <v>0</v>
      </c>
      <c r="I250" s="2"/>
    </row>
    <row r="251" spans="1:9" x14ac:dyDescent="0.2">
      <c r="A251" s="1"/>
      <c r="B251" s="4" t="s">
        <v>267</v>
      </c>
      <c r="C251" s="2"/>
      <c r="D251" s="10" t="s">
        <v>9</v>
      </c>
      <c r="E251" s="11"/>
      <c r="F251" s="172">
        <v>455</v>
      </c>
      <c r="G251" s="2"/>
      <c r="H251" s="13">
        <f t="shared" si="5"/>
        <v>0</v>
      </c>
      <c r="I251" s="2"/>
    </row>
    <row r="252" spans="1:9" x14ac:dyDescent="0.2">
      <c r="A252" s="1"/>
      <c r="B252" s="4" t="s">
        <v>268</v>
      </c>
      <c r="C252" s="2"/>
      <c r="D252" s="10" t="s">
        <v>9</v>
      </c>
      <c r="E252" s="11"/>
      <c r="F252" s="172">
        <v>510</v>
      </c>
      <c r="G252" s="2"/>
      <c r="H252" s="13">
        <f t="shared" si="5"/>
        <v>0</v>
      </c>
      <c r="I252" s="2"/>
    </row>
    <row r="253" spans="1:9" x14ac:dyDescent="0.2">
      <c r="A253" s="1"/>
      <c r="B253" s="4" t="s">
        <v>269</v>
      </c>
      <c r="C253" s="2"/>
      <c r="D253" s="10" t="s">
        <v>9</v>
      </c>
      <c r="E253" s="11"/>
      <c r="F253" s="172">
        <v>560</v>
      </c>
      <c r="G253" s="2"/>
      <c r="H253" s="13">
        <f t="shared" si="5"/>
        <v>0</v>
      </c>
      <c r="I253" s="2"/>
    </row>
    <row r="254" spans="1:9" x14ac:dyDescent="0.2">
      <c r="A254" s="1"/>
      <c r="B254" s="4" t="s">
        <v>270</v>
      </c>
      <c r="C254" s="2"/>
      <c r="D254" s="10" t="s">
        <v>28</v>
      </c>
      <c r="E254" s="11"/>
      <c r="F254" s="172">
        <v>24475</v>
      </c>
      <c r="G254" s="2"/>
      <c r="H254" s="13">
        <f t="shared" si="5"/>
        <v>0</v>
      </c>
      <c r="I254" s="2"/>
    </row>
    <row r="255" spans="1:9" x14ac:dyDescent="0.2">
      <c r="A255" s="1"/>
      <c r="B255" s="4" t="s">
        <v>271</v>
      </c>
      <c r="C255" s="2"/>
      <c r="D255" s="10" t="s">
        <v>28</v>
      </c>
      <c r="E255" s="11"/>
      <c r="F255" s="172">
        <v>28000</v>
      </c>
      <c r="G255" s="2"/>
      <c r="H255" s="13">
        <f t="shared" si="5"/>
        <v>0</v>
      </c>
      <c r="I255" s="2"/>
    </row>
    <row r="256" spans="1:9" x14ac:dyDescent="0.2">
      <c r="A256" s="1"/>
      <c r="B256" s="2"/>
      <c r="C256" s="2"/>
      <c r="D256" s="70" t="s">
        <v>85</v>
      </c>
      <c r="E256" s="2"/>
      <c r="F256" s="8"/>
      <c r="G256" s="2"/>
      <c r="H256" s="135">
        <f>SUM(H213:H255)</f>
        <v>0</v>
      </c>
      <c r="I256" s="2"/>
    </row>
    <row r="257" spans="1:9" ht="12" customHeight="1" x14ac:dyDescent="0.2">
      <c r="A257" s="1"/>
      <c r="B257" s="60" t="s">
        <v>173</v>
      </c>
      <c r="C257" s="60"/>
      <c r="D257" s="60"/>
      <c r="E257" s="60"/>
      <c r="F257" s="60"/>
      <c r="G257" s="57"/>
      <c r="H257" s="61">
        <f>SUM(H75:H256)/2*1.15</f>
        <v>0</v>
      </c>
      <c r="I257" s="2"/>
    </row>
    <row r="258" spans="1:9" ht="6.75" customHeight="1" x14ac:dyDescent="0.2">
      <c r="A258" s="1"/>
      <c r="B258" s="2"/>
      <c r="C258" s="2"/>
      <c r="D258" s="2"/>
      <c r="E258" s="2"/>
      <c r="F258" s="2"/>
      <c r="G258" s="2"/>
      <c r="H258" s="51"/>
      <c r="I258" s="2"/>
    </row>
    <row r="259" spans="1:9" ht="12.75" x14ac:dyDescent="0.2">
      <c r="A259" s="1"/>
      <c r="B259" s="143" t="s">
        <v>201</v>
      </c>
      <c r="C259" s="62" t="s">
        <v>312</v>
      </c>
      <c r="D259" s="144"/>
      <c r="E259" s="144"/>
      <c r="F259" s="144"/>
      <c r="G259" s="144"/>
      <c r="H259" s="144"/>
      <c r="I259" s="1"/>
    </row>
    <row r="260" spans="1:9" ht="12.75" x14ac:dyDescent="0.2">
      <c r="A260" s="1"/>
      <c r="B260" s="136" t="s">
        <v>167</v>
      </c>
      <c r="C260" s="49"/>
      <c r="D260" s="50" t="s">
        <v>123</v>
      </c>
      <c r="E260" s="47"/>
      <c r="F260" s="152"/>
      <c r="G260" s="145"/>
      <c r="H260" s="145"/>
      <c r="I260" s="1"/>
    </row>
    <row r="261" spans="1:9" ht="12.75" x14ac:dyDescent="0.2">
      <c r="A261" s="1"/>
      <c r="B261" s="139" t="s">
        <v>298</v>
      </c>
      <c r="C261" s="49"/>
      <c r="D261" s="43" t="s">
        <v>124</v>
      </c>
      <c r="E261" s="47"/>
      <c r="F261" s="152"/>
      <c r="G261" s="2"/>
      <c r="H261" s="2"/>
      <c r="I261" s="1"/>
    </row>
    <row r="262" spans="1:9" ht="12.75" x14ac:dyDescent="0.2">
      <c r="A262" s="1"/>
      <c r="B262" s="136" t="s">
        <v>168</v>
      </c>
      <c r="C262" s="49"/>
      <c r="D262" s="50" t="s">
        <v>123</v>
      </c>
      <c r="E262" s="47"/>
      <c r="F262" s="14"/>
      <c r="G262" s="2"/>
      <c r="H262" s="2"/>
      <c r="I262" s="1"/>
    </row>
    <row r="263" spans="1:9" ht="12.75" x14ac:dyDescent="0.2">
      <c r="A263" s="1"/>
      <c r="B263" s="139" t="s">
        <v>301</v>
      </c>
      <c r="C263" s="49"/>
      <c r="D263" s="43" t="s">
        <v>124</v>
      </c>
      <c r="E263" s="47"/>
      <c r="F263" s="14"/>
      <c r="G263" s="2"/>
      <c r="H263" s="2"/>
      <c r="I263" s="1"/>
    </row>
    <row r="264" spans="1:9" x14ac:dyDescent="0.2">
      <c r="A264" s="1"/>
      <c r="B264" s="29" t="s">
        <v>181</v>
      </c>
      <c r="C264" s="30"/>
      <c r="D264" s="31" t="s">
        <v>89</v>
      </c>
      <c r="E264" s="120">
        <f>SUM(E261,E263)</f>
        <v>0</v>
      </c>
      <c r="F264" s="121">
        <v>715</v>
      </c>
      <c r="G264" s="29"/>
      <c r="H264" s="122">
        <f>E264*F264</f>
        <v>0</v>
      </c>
      <c r="I264" s="2"/>
    </row>
    <row r="265" spans="1:9" x14ac:dyDescent="0.2">
      <c r="A265" s="1"/>
      <c r="B265" s="4" t="s">
        <v>299</v>
      </c>
      <c r="C265" s="2"/>
      <c r="D265" s="22" t="s">
        <v>28</v>
      </c>
      <c r="E265" s="6"/>
      <c r="F265" s="23">
        <v>840</v>
      </c>
      <c r="G265" s="2"/>
      <c r="H265" s="24">
        <f>E265*F265</f>
        <v>0</v>
      </c>
      <c r="I265" s="2"/>
    </row>
    <row r="266" spans="1:9" x14ac:dyDescent="0.2">
      <c r="A266" s="1"/>
      <c r="B266" s="4" t="s">
        <v>90</v>
      </c>
      <c r="C266" s="2"/>
      <c r="D266" s="22" t="s">
        <v>28</v>
      </c>
      <c r="E266" s="6"/>
      <c r="F266" s="23">
        <v>550</v>
      </c>
      <c r="G266" s="2"/>
      <c r="H266" s="24">
        <f>E266*F266</f>
        <v>0</v>
      </c>
      <c r="I266" s="2"/>
    </row>
    <row r="267" spans="1:9" x14ac:dyDescent="0.2">
      <c r="A267" s="1"/>
      <c r="B267" s="4" t="s">
        <v>180</v>
      </c>
      <c r="C267" s="2"/>
      <c r="D267" s="26" t="s">
        <v>28</v>
      </c>
      <c r="E267" s="25"/>
      <c r="F267" s="27">
        <v>6335</v>
      </c>
      <c r="G267" s="2"/>
      <c r="H267" s="24">
        <f>E267*F267</f>
        <v>0</v>
      </c>
      <c r="I267" s="2"/>
    </row>
    <row r="268" spans="1:9" ht="4.5" customHeight="1" x14ac:dyDescent="0.2">
      <c r="A268" s="1"/>
      <c r="B268" s="2"/>
      <c r="C268" s="2"/>
      <c r="D268" s="7"/>
      <c r="E268" s="2"/>
      <c r="F268" s="8"/>
      <c r="G268" s="2"/>
      <c r="H268" s="113"/>
      <c r="I268" s="2"/>
    </row>
    <row r="269" spans="1:9" x14ac:dyDescent="0.2">
      <c r="A269" s="1"/>
      <c r="B269" s="59" t="s">
        <v>179</v>
      </c>
      <c r="C269" s="28"/>
      <c r="D269" s="114"/>
      <c r="E269" s="28"/>
      <c r="F269" s="115"/>
      <c r="G269" s="2"/>
      <c r="H269" s="112">
        <f>SUM(H264:H267)*1.15</f>
        <v>0</v>
      </c>
      <c r="I269" s="2"/>
    </row>
    <row r="270" spans="1:9" ht="5.25" customHeight="1" x14ac:dyDescent="0.2">
      <c r="A270" s="1"/>
      <c r="B270" s="56"/>
      <c r="C270" s="116"/>
      <c r="D270" s="117"/>
      <c r="E270" s="116"/>
      <c r="F270" s="118"/>
      <c r="G270" s="2"/>
      <c r="H270" s="119"/>
      <c r="I270" s="2"/>
    </row>
    <row r="271" spans="1:9" ht="30.75" customHeight="1" x14ac:dyDescent="0.2">
      <c r="A271" s="73"/>
      <c r="B271" s="195" t="s">
        <v>313</v>
      </c>
      <c r="C271" s="195"/>
      <c r="D271" s="195"/>
      <c r="E271" s="195"/>
      <c r="F271" s="195"/>
      <c r="G271" s="195"/>
      <c r="H271" s="195"/>
      <c r="I271" s="75"/>
    </row>
    <row r="272" spans="1:9" s="58" customFormat="1" ht="12.75" x14ac:dyDescent="0.2">
      <c r="A272" s="134"/>
      <c r="B272" s="146"/>
      <c r="C272" s="146"/>
      <c r="D272" s="147" t="s">
        <v>202</v>
      </c>
      <c r="E272" s="146"/>
      <c r="F272" s="146"/>
      <c r="G272" s="148"/>
      <c r="H272" s="148"/>
      <c r="I272" s="134"/>
    </row>
    <row r="273" spans="1:10" x14ac:dyDescent="0.2">
      <c r="A273" s="73"/>
      <c r="B273" s="76" t="s">
        <v>203</v>
      </c>
      <c r="C273" s="75"/>
      <c r="D273" s="77"/>
      <c r="E273" s="75"/>
      <c r="F273" s="75"/>
      <c r="G273" s="75"/>
      <c r="H273" s="74"/>
      <c r="I273" s="73"/>
    </row>
    <row r="274" spans="1:10" x14ac:dyDescent="0.2">
      <c r="A274" s="73"/>
      <c r="B274" s="78" t="s">
        <v>296</v>
      </c>
      <c r="C274" s="73" t="s">
        <v>119</v>
      </c>
      <c r="D274" s="79" t="s">
        <v>121</v>
      </c>
      <c r="E274" s="80"/>
      <c r="F274" s="177">
        <f>IF(H68&gt;2500000,89280+0.033*(H68-2500000),IF(H68&gt;1000000,37200+0.0347*(H68-1000000),IF(H68&gt;500000,19344+0.0357*(H68-500000),IF(H68&gt;250000,10044+0.0372*(H68-250000),IF(H68&gt;100000,4464+0.0372*(H68-100000),IF(H68&gt;60000,3348+0.0279*(H68-60000),IF(H68&lt;60000,)))))))*0.66</f>
        <v>0</v>
      </c>
      <c r="G274" s="73"/>
      <c r="H274" s="179">
        <f>IF(E13&gt;0,480,0)</f>
        <v>0</v>
      </c>
      <c r="I274" s="73" t="s">
        <v>119</v>
      </c>
    </row>
    <row r="275" spans="1:10" ht="12.75" thickBot="1" x14ac:dyDescent="0.25">
      <c r="A275" s="73"/>
      <c r="B275" s="82" t="s">
        <v>117</v>
      </c>
      <c r="C275" s="73" t="s">
        <v>119</v>
      </c>
      <c r="D275" s="83" t="s">
        <v>121</v>
      </c>
      <c r="E275" s="84"/>
      <c r="F275" s="187">
        <f>IF(H68&gt;2500000,89280+0.033*(H68-2500000),IF(H68&gt;1000000,37200+0.0347*(H68-1000000),IF(H68&gt;500000,19344+0.0357*(H68-500000),IF(H68&gt;250000,10044+0.0372*(H68-250000),IF(H68&gt;100000,4464+0.0372*(H68-100000),IF(H68&gt;60000,3348+0.0279*(H68-60000),IF(H68&lt;60000,2500,837*E13)))))))-F274</f>
        <v>2500</v>
      </c>
      <c r="G275" s="73"/>
      <c r="H275" s="99">
        <f>IF(E15&gt;0,F274-E15+F275,H13)</f>
        <v>0</v>
      </c>
      <c r="I275" s="73" t="s">
        <v>119</v>
      </c>
    </row>
    <row r="276" spans="1:10" ht="12.75" thickBot="1" x14ac:dyDescent="0.25">
      <c r="A276" s="73"/>
      <c r="B276" s="82" t="s">
        <v>308</v>
      </c>
      <c r="C276" s="73" t="s">
        <v>119</v>
      </c>
      <c r="D276" s="176" t="s">
        <v>309</v>
      </c>
      <c r="F276" s="188" t="s">
        <v>310</v>
      </c>
      <c r="G276" s="1"/>
      <c r="H276" s="179">
        <f>IF(F276="No", 4260, IF(F276="Yes", 4860, IF(F276="N/A", 0, "Invalid")))</f>
        <v>0</v>
      </c>
      <c r="I276" s="73" t="s">
        <v>119</v>
      </c>
    </row>
    <row r="277" spans="1:10" ht="12.75" thickBot="1" x14ac:dyDescent="0.25">
      <c r="A277" s="73"/>
      <c r="B277" s="82" t="s">
        <v>295</v>
      </c>
      <c r="C277" s="73" t="s">
        <v>119</v>
      </c>
      <c r="D277" s="83"/>
      <c r="E277" s="84"/>
      <c r="G277" s="73"/>
      <c r="H277" s="99">
        <f>IF(E13&gt;0,233,0)</f>
        <v>0</v>
      </c>
      <c r="I277" s="73" t="s">
        <v>119</v>
      </c>
    </row>
    <row r="278" spans="1:10" ht="12.75" thickBot="1" x14ac:dyDescent="0.25">
      <c r="A278" s="73"/>
      <c r="B278" s="82" t="s">
        <v>294</v>
      </c>
      <c r="C278" s="73" t="s">
        <v>119</v>
      </c>
      <c r="D278" s="170" t="s">
        <v>297</v>
      </c>
      <c r="E278" s="171"/>
      <c r="F278" s="188" t="s">
        <v>311</v>
      </c>
      <c r="G278" s="1">
        <v>1</v>
      </c>
      <c r="H278" s="180">
        <f>IF(F278="No",0,IF(F278="Yes",1480))</f>
        <v>0</v>
      </c>
      <c r="I278" s="73" t="s">
        <v>119</v>
      </c>
    </row>
    <row r="279" spans="1:10" x14ac:dyDescent="0.2">
      <c r="A279" s="73"/>
      <c r="B279" s="82" t="s">
        <v>118</v>
      </c>
      <c r="C279" s="73"/>
      <c r="D279" s="85" t="s">
        <v>122</v>
      </c>
      <c r="E279" s="84"/>
      <c r="F279" s="189">
        <f>IF(H13&gt;F274,H13,F274)</f>
        <v>0</v>
      </c>
      <c r="G279" s="73"/>
      <c r="H279" s="99">
        <f>IF(E15&gt;0,E15,F274)</f>
        <v>0</v>
      </c>
      <c r="I279" s="73"/>
    </row>
    <row r="280" spans="1:10" ht="12.75" thickBot="1" x14ac:dyDescent="0.25">
      <c r="A280" s="73"/>
      <c r="B280" s="173"/>
      <c r="C280" s="73"/>
      <c r="D280" s="87" t="s">
        <v>122</v>
      </c>
      <c r="E280" s="88"/>
      <c r="F280" s="89">
        <f>IF(H13&gt;(F274+F275),0,(F274+F275-F279))</f>
        <v>2500</v>
      </c>
      <c r="G280" s="73"/>
      <c r="H280" s="181"/>
      <c r="I280" s="73"/>
    </row>
    <row r="281" spans="1:10" ht="12.75" thickTop="1" x14ac:dyDescent="0.2">
      <c r="A281" s="73"/>
      <c r="B281" s="91"/>
      <c r="C281" s="75"/>
      <c r="D281" s="92"/>
      <c r="E281" s="93"/>
      <c r="F281" s="94" t="s">
        <v>116</v>
      </c>
      <c r="G281" s="75"/>
      <c r="H281" s="95">
        <f>SUM(H274:H280)</f>
        <v>0</v>
      </c>
      <c r="I281" s="73"/>
    </row>
    <row r="282" spans="1:10" x14ac:dyDescent="0.2">
      <c r="A282" s="73"/>
      <c r="B282" s="76" t="s">
        <v>204</v>
      </c>
      <c r="C282" s="75"/>
      <c r="D282" s="77"/>
      <c r="E282" s="75"/>
      <c r="F282" s="75"/>
      <c r="G282" s="75"/>
      <c r="H282" s="74"/>
      <c r="I282" s="73"/>
    </row>
    <row r="283" spans="1:10" x14ac:dyDescent="0.2">
      <c r="A283" s="73"/>
      <c r="B283" s="182" t="s">
        <v>117</v>
      </c>
      <c r="C283" s="73" t="s">
        <v>119</v>
      </c>
      <c r="D283" s="79" t="s">
        <v>121</v>
      </c>
      <c r="E283" s="80"/>
      <c r="F283" s="177">
        <f>IF(H257&gt;2500000,89280+0.033*(H257-2500000),IF(H257&gt;1000000,37200+0.0347*(H257-1000000),IF(H257&gt;500000,19344+0.0357*(H257-500000),IF(H257&gt;250000,10044+0.0372*(H257-250000),IF(H257&gt;100000,4464+0.0372*(H257-100000),IF(H257&gt;60000,3348+0.0279*(H257-60000),IF(H257&lt;60000,)))))))*0.66</f>
        <v>0</v>
      </c>
      <c r="G283" s="185"/>
      <c r="H283" s="196">
        <f>IF(E73&gt;0,F283-E73+F284,H72)</f>
        <v>0</v>
      </c>
      <c r="I283" s="73" t="s">
        <v>119</v>
      </c>
    </row>
    <row r="284" spans="1:10" x14ac:dyDescent="0.2">
      <c r="A284" s="73"/>
      <c r="B284" s="183" t="s">
        <v>118</v>
      </c>
      <c r="C284" s="73"/>
      <c r="D284" s="83" t="s">
        <v>121</v>
      </c>
      <c r="E284" s="84"/>
      <c r="F284" s="178">
        <f>IF(H257&gt;2500000,89280+0.033*(H257-2500000),IF(H257&gt;1000000,37200+0.0347*(H257-1000000),IF(H257&gt;500000,19344+0.0357*(H257-500000),IF(H257&gt;250000,10044+0.0372*(H257-250000),IF(H257&gt;100000,4464+0.0372*(H257-100000),IF(H257&gt;60000,3348+0.0279*(H257-60000),IF(H257&lt;60000,2500,837*E72)))))))-F283</f>
        <v>2500</v>
      </c>
      <c r="G284" s="186"/>
      <c r="H284" s="99">
        <f>IF(E73&gt;0,E73,F283)</f>
        <v>0</v>
      </c>
      <c r="I284" s="73"/>
    </row>
    <row r="285" spans="1:10" ht="12.75" thickBot="1" x14ac:dyDescent="0.25">
      <c r="A285" s="73"/>
      <c r="B285" s="184"/>
      <c r="C285" s="73"/>
      <c r="D285" s="85" t="s">
        <v>122</v>
      </c>
      <c r="E285" s="84"/>
      <c r="F285" s="83">
        <f>IF(H72&gt;F283,H72,F283)</f>
        <v>0</v>
      </c>
      <c r="G285" s="73"/>
      <c r="H285" s="81"/>
      <c r="I285" s="73"/>
    </row>
    <row r="286" spans="1:10" hidden="1" x14ac:dyDescent="0.2">
      <c r="A286" s="73"/>
      <c r="B286" s="190"/>
      <c r="C286" s="191"/>
      <c r="D286" s="192"/>
      <c r="E286" s="193"/>
      <c r="F286" s="200">
        <f>IF(H72&gt;(F283+F284),0,(F283+F284-F285))</f>
        <v>2500</v>
      </c>
      <c r="G286" s="191"/>
      <c r="H286" s="194"/>
      <c r="I286" s="73"/>
      <c r="J286" s="3" t="s">
        <v>314</v>
      </c>
    </row>
    <row r="287" spans="1:10" ht="12.75" thickBot="1" x14ac:dyDescent="0.25">
      <c r="A287" s="73"/>
      <c r="B287" s="86" t="s">
        <v>112</v>
      </c>
      <c r="C287" s="73"/>
      <c r="D287" s="199"/>
      <c r="E287" s="96"/>
      <c r="F287" s="201">
        <v>0</v>
      </c>
      <c r="G287" s="73"/>
      <c r="H287" s="90">
        <f>F287*75</f>
        <v>0</v>
      </c>
      <c r="I287" s="73"/>
    </row>
    <row r="288" spans="1:10" x14ac:dyDescent="0.2">
      <c r="A288" s="73"/>
      <c r="B288" s="75"/>
      <c r="C288" s="75"/>
      <c r="D288" s="75"/>
      <c r="E288" s="75"/>
      <c r="F288" s="94" t="s">
        <v>149</v>
      </c>
      <c r="G288" s="75"/>
      <c r="H288" s="97">
        <f>SUM(H283:H287)</f>
        <v>0</v>
      </c>
      <c r="I288" s="73"/>
    </row>
    <row r="289" spans="1:9" x14ac:dyDescent="0.2">
      <c r="A289" s="73"/>
      <c r="B289" s="76" t="s">
        <v>205</v>
      </c>
      <c r="C289" s="75"/>
      <c r="D289" s="75"/>
      <c r="E289" s="75"/>
      <c r="F289" s="75"/>
      <c r="G289" s="75"/>
      <c r="H289" s="74"/>
      <c r="I289" s="73"/>
    </row>
    <row r="290" spans="1:9" x14ac:dyDescent="0.2">
      <c r="A290" s="73"/>
      <c r="B290" s="78" t="s">
        <v>125</v>
      </c>
      <c r="C290" s="75" t="s">
        <v>119</v>
      </c>
      <c r="D290" s="98"/>
      <c r="E290" s="98"/>
      <c r="F290" s="98"/>
      <c r="G290" s="75"/>
      <c r="H290" s="99">
        <f>IF(E260&gt;0,325,0)</f>
        <v>0</v>
      </c>
      <c r="I290" s="73" t="s">
        <v>119</v>
      </c>
    </row>
    <row r="291" spans="1:9" x14ac:dyDescent="0.2">
      <c r="A291" s="73"/>
      <c r="B291" s="82" t="s">
        <v>126</v>
      </c>
      <c r="C291" s="73" t="s">
        <v>119</v>
      </c>
      <c r="D291" s="100"/>
      <c r="E291" s="100"/>
      <c r="F291" s="100"/>
      <c r="G291" s="73"/>
      <c r="H291" s="196">
        <f>1116*E260+(62*E261)</f>
        <v>0</v>
      </c>
      <c r="I291" s="73" t="s">
        <v>119</v>
      </c>
    </row>
    <row r="292" spans="1:9" x14ac:dyDescent="0.2">
      <c r="A292" s="73"/>
      <c r="B292" s="82" t="s">
        <v>127</v>
      </c>
      <c r="C292" s="73" t="s">
        <v>119</v>
      </c>
      <c r="D292" s="100"/>
      <c r="E292" s="100"/>
      <c r="F292" s="100"/>
      <c r="G292" s="73"/>
      <c r="H292" s="99">
        <f>IF(E262&gt;0,470,0)</f>
        <v>0</v>
      </c>
      <c r="I292" s="73" t="s">
        <v>119</v>
      </c>
    </row>
    <row r="293" spans="1:9" x14ac:dyDescent="0.2">
      <c r="A293" s="73"/>
      <c r="B293" s="82" t="s">
        <v>128</v>
      </c>
      <c r="C293" s="73" t="s">
        <v>119</v>
      </c>
      <c r="D293" s="100"/>
      <c r="E293" s="100"/>
      <c r="F293" s="100"/>
      <c r="G293" s="73"/>
      <c r="H293" s="99">
        <f>1000*E262+(50*E263)</f>
        <v>0</v>
      </c>
      <c r="I293" s="73" t="s">
        <v>119</v>
      </c>
    </row>
    <row r="294" spans="1:9" x14ac:dyDescent="0.2">
      <c r="A294" s="73"/>
      <c r="B294" s="174"/>
      <c r="C294" s="73"/>
      <c r="D294" s="100"/>
      <c r="E294" s="100"/>
      <c r="F294" s="100"/>
      <c r="G294" s="73"/>
      <c r="H294" s="99"/>
      <c r="I294" s="73"/>
    </row>
    <row r="295" spans="1:9" x14ac:dyDescent="0.2">
      <c r="A295" s="73"/>
      <c r="B295" s="75"/>
      <c r="C295" s="75"/>
      <c r="D295" s="75"/>
      <c r="E295" s="102"/>
      <c r="F295" s="94" t="s">
        <v>113</v>
      </c>
      <c r="G295" s="75"/>
      <c r="H295" s="95">
        <f>SUM(H290:H294)</f>
        <v>0</v>
      </c>
      <c r="I295" s="73"/>
    </row>
    <row r="296" spans="1:9" x14ac:dyDescent="0.2">
      <c r="A296" s="73"/>
      <c r="B296" s="75"/>
      <c r="C296" s="75"/>
      <c r="D296" s="75"/>
      <c r="E296" s="75"/>
      <c r="F296" s="94" t="s">
        <v>114</v>
      </c>
      <c r="G296" s="75"/>
      <c r="H296" s="95">
        <f>SUM(H281,H288,H295)</f>
        <v>0</v>
      </c>
      <c r="I296" s="73"/>
    </row>
    <row r="297" spans="1:9" x14ac:dyDescent="0.2">
      <c r="A297" s="73"/>
      <c r="B297" s="75"/>
      <c r="C297" s="75"/>
      <c r="D297" s="75"/>
      <c r="E297" s="75"/>
      <c r="F297" s="94" t="s">
        <v>129</v>
      </c>
      <c r="G297" s="75"/>
      <c r="H297" s="95">
        <f>SUM(H274,H275:H278,H283,H290:H293)</f>
        <v>0</v>
      </c>
      <c r="I297" s="73" t="s">
        <v>119</v>
      </c>
    </row>
    <row r="298" spans="1:9" s="206" customFormat="1" hidden="1" x14ac:dyDescent="0.2">
      <c r="A298" s="202"/>
      <c r="B298" s="199"/>
      <c r="C298" s="199"/>
      <c r="D298" s="199"/>
      <c r="E298" s="203"/>
      <c r="F298" s="204" t="s">
        <v>158</v>
      </c>
      <c r="G298" s="203"/>
      <c r="H298" s="205"/>
      <c r="I298" s="202"/>
    </row>
    <row r="299" spans="1:9" x14ac:dyDescent="0.2">
      <c r="A299" s="73"/>
      <c r="B299" s="75"/>
      <c r="C299" s="73"/>
      <c r="D299" s="123" t="s">
        <v>187</v>
      </c>
      <c r="E299" s="1"/>
      <c r="F299" s="73"/>
      <c r="G299" s="73"/>
      <c r="H299" s="74"/>
      <c r="I299" s="73"/>
    </row>
    <row r="300" spans="1:9" x14ac:dyDescent="0.2">
      <c r="A300" s="73"/>
      <c r="B300" s="75"/>
      <c r="C300" s="73"/>
      <c r="D300" s="103"/>
      <c r="E300" s="104"/>
      <c r="F300" s="105" t="s">
        <v>130</v>
      </c>
      <c r="G300" s="73"/>
      <c r="H300" s="81">
        <f>IF(H68&gt;500000,50000,IF(H68&gt;50000,0.1*H68,IF(H68&gt;0,5000,0)))</f>
        <v>0</v>
      </c>
      <c r="I300" s="73"/>
    </row>
    <row r="301" spans="1:9" x14ac:dyDescent="0.2">
      <c r="A301" s="73"/>
      <c r="B301" s="73"/>
      <c r="C301" s="73"/>
      <c r="D301" s="106"/>
      <c r="E301" s="96"/>
      <c r="F301" s="107" t="s">
        <v>293</v>
      </c>
      <c r="G301" s="73"/>
      <c r="H301" s="81">
        <f>IF(H68&gt;5000,H68-H300,0)</f>
        <v>0</v>
      </c>
      <c r="I301" s="73"/>
    </row>
    <row r="302" spans="1:9" x14ac:dyDescent="0.2">
      <c r="A302" s="73"/>
      <c r="B302" s="75"/>
      <c r="C302" s="73"/>
      <c r="D302" s="106"/>
      <c r="E302" s="96"/>
      <c r="F302" s="107" t="s">
        <v>150</v>
      </c>
      <c r="G302" s="73"/>
      <c r="H302" s="81">
        <f>H257</f>
        <v>0</v>
      </c>
      <c r="I302" s="73"/>
    </row>
    <row r="303" spans="1:9" x14ac:dyDescent="0.2">
      <c r="A303" s="73"/>
      <c r="B303" s="130" t="s">
        <v>302</v>
      </c>
      <c r="C303" s="73"/>
      <c r="D303" s="106"/>
      <c r="E303" s="96"/>
      <c r="F303" s="107" t="s">
        <v>151</v>
      </c>
      <c r="G303" s="73"/>
      <c r="H303" s="81">
        <f>0.5*H257</f>
        <v>0</v>
      </c>
      <c r="I303" s="73"/>
    </row>
    <row r="304" spans="1:9" x14ac:dyDescent="0.2">
      <c r="A304" s="73"/>
      <c r="B304" s="131" t="s">
        <v>157</v>
      </c>
      <c r="C304" s="73"/>
      <c r="D304" s="106"/>
      <c r="E304" s="96"/>
      <c r="F304" s="107" t="s">
        <v>152</v>
      </c>
      <c r="G304" s="73"/>
      <c r="H304" s="81">
        <f>0.1*H257</f>
        <v>0</v>
      </c>
      <c r="I304" s="73"/>
    </row>
    <row r="305" spans="1:9" ht="12.75" thickBot="1" x14ac:dyDescent="0.25">
      <c r="A305" s="73"/>
      <c r="B305" s="132" t="s">
        <v>307</v>
      </c>
      <c r="C305" s="73"/>
      <c r="D305" s="108"/>
      <c r="E305" s="98"/>
      <c r="F305" s="109" t="s">
        <v>115</v>
      </c>
      <c r="G305" s="73"/>
      <c r="H305" s="101">
        <f>SUM(H264:H267)*1.15</f>
        <v>0</v>
      </c>
      <c r="I305" s="73"/>
    </row>
    <row r="306" spans="1:9" ht="10.5" customHeight="1" thickTop="1" x14ac:dyDescent="0.2">
      <c r="A306" s="73"/>
      <c r="B306" s="73"/>
      <c r="C306" s="73"/>
      <c r="D306" s="154" t="s">
        <v>156</v>
      </c>
      <c r="E306" s="73"/>
      <c r="F306" s="73"/>
      <c r="G306" s="73"/>
      <c r="H306" s="73"/>
      <c r="I306" s="73"/>
    </row>
  </sheetData>
  <mergeCells count="1">
    <mergeCell ref="B271:H271"/>
  </mergeCells>
  <phoneticPr fontId="0" type="noConversion"/>
  <dataValidations xWindow="1028" yWindow="388" count="4">
    <dataValidation type="list" allowBlank="1" showInputMessage="1" showErrorMessage="1" sqref="D286" xr:uid="{924D2357-21E5-4495-B290-6FFA73906D64}">
      <formula1>"0,1,2,3,4,5,6,7,8,9,10,11,12,13,14,15,16,17,18,19,20"</formula1>
    </dataValidation>
    <dataValidation type="list" allowBlank="1" showInputMessage="1" showErrorMessage="1" sqref="F276" xr:uid="{930B02E7-870E-4F0F-AE2E-6E7AB1842616}">
      <formula1>"Yes, N/A, No"</formula1>
    </dataValidation>
    <dataValidation type="list" allowBlank="1" showErrorMessage="1" sqref="F278" xr:uid="{F6B769B2-9BAF-4729-8963-44BD2C1EB8CE}">
      <formula1>"Yes, No"</formula1>
    </dataValidation>
    <dataValidation type="list" allowBlank="1" showInputMessage="1" showErrorMessage="1" sqref="F287" xr:uid="{94C10C3F-0E8B-481B-B8AE-133A000B08AD}">
      <formula1>"0,1,2,3,4,5,6,7,8,9,10,11,12,13,14,15,16,17,18,19,20,21,22,23,24,25,26,27,28,29,30"</formula1>
    </dataValidation>
  </dataValidations>
  <printOptions horizontalCentered="1" gridLines="1"/>
  <pageMargins left="0" right="0" top="0" bottom="0" header="0" footer="0"/>
  <pageSetup orientation="portrait" r:id="rId1"/>
  <headerFooter alignWithMargins="0">
    <oddHeader>&amp;L&amp;"Arial,Bold"&amp;8 &amp;9   ENGINEER'S ESTIMATE OF COST&amp;C       &amp;"Arial,Bold"  &amp;9 &amp;R&amp;"Arial,Bold"&amp;9PRINTED DATE: &amp;D</oddHeader>
    <oddFooter>&amp;L&amp;8Updated: November 2025&amp;C&amp;"Arial,Bold"&amp;9PAGE &amp;P OF &amp;N</oddFooter>
  </headerFooter>
  <rowBreaks count="2" manualBreakCount="2">
    <brk id="60" max="16383" man="1"/>
    <brk id="270" max="16383" man="1"/>
  </rowBreaks>
  <ignoredErrors>
    <ignoredError sqref="H7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2" r:id="rId4" name="Group Box 88">
              <controlPr defaultSize="0" autoFill="0" autoPict="0">
                <anchor moveWithCells="1" sizeWithCells="1">
                  <from>
                    <xdr:col>5</xdr:col>
                    <xdr:colOff>0</xdr:colOff>
                    <xdr:row>277</xdr:row>
                    <xdr:rowOff>0</xdr:rowOff>
                  </from>
                  <to>
                    <xdr:col>6</xdr:col>
                    <xdr:colOff>0</xdr:colOff>
                    <xdr:row>277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CBB2-C3E5-4FFE-A799-2C3530D9DA2A}">
  <dimension ref="A1"/>
  <sheetViews>
    <sheetView topLeftCell="A51" zoomScaleNormal="100" workbookViewId="0">
      <selection activeCell="E96" sqref="E96"/>
    </sheetView>
  </sheetViews>
  <sheetFormatPr defaultRowHeight="12" x14ac:dyDescent="0.2"/>
  <cols>
    <col min="1" max="16384" width="9.140625" style="3"/>
  </cols>
  <sheetData/>
  <pageMargins left="0.7" right="0.7" top="0.75" bottom="0.75" header="0.3" footer="0.3"/>
  <pageSetup paperSiz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7E9A-BE3F-46A1-A3C5-F44373EFD26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BOND ESTIMATE 2021 (LATEST)</vt:lpstr>
      <vt:lpstr>Sheet2</vt:lpstr>
      <vt:lpstr>Sheet1</vt:lpstr>
      <vt:lpstr>'BOND ESTIMATE 2021 (LATEST)'!Print_Titles</vt:lpstr>
    </vt:vector>
  </TitlesOfParts>
  <Company>City Of Escondido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270 Ghost;Gary A Manson</dc:creator>
  <cp:lastModifiedBy>Sean Monazah</cp:lastModifiedBy>
  <cp:lastPrinted>2025-11-05T17:15:47Z</cp:lastPrinted>
  <dcterms:created xsi:type="dcterms:W3CDTF">1998-03-31T21:53:23Z</dcterms:created>
  <dcterms:modified xsi:type="dcterms:W3CDTF">2026-02-27T21:15:56Z</dcterms:modified>
</cp:coreProperties>
</file>